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31" sheetId="1" r:id="rId1"/>
  </sheets>
  <definedNames>
    <definedName name="_xlnm.Print_Area" localSheetId="0">'Унив31'!$A$1:$S$43</definedName>
  </definedNames>
  <calcPr fullCalcOnLoad="1" refMode="R1C1"/>
</workbook>
</file>

<file path=xl/sharedStrings.xml><?xml version="1.0" encoding="utf-8"?>
<sst xmlns="http://schemas.openxmlformats.org/spreadsheetml/2006/main" count="100" uniqueCount="75">
  <si>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</si>
  <si>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</si>
  <si>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</si>
  <si>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</si>
  <si>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3,6 подъезд</t>
  </si>
  <si>
    <t>Материал стен</t>
  </si>
  <si>
    <t>к/п</t>
  </si>
  <si>
    <t>Место расположения ввода ХВС, отопления,  ГВС: между 1 и 2 подъездами</t>
  </si>
  <si>
    <t>Год постройки</t>
  </si>
  <si>
    <t>Место расположения приборов учета ХВС, отопления,  ГВС: подъезд 3</t>
  </si>
  <si>
    <t>Этажность</t>
  </si>
  <si>
    <t>Количество теплоузлов -6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</si>
  <si>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</si>
  <si>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</si>
  <si>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</si>
  <si>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</si>
  <si>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</si>
  <si>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</si>
  <si>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</si>
  <si>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</si>
  <si>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</si>
  <si>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</si>
  <si>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</si>
  <si>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</si>
  <si>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</si>
  <si>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</si>
  <si>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</si>
  <si>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</si>
  <si>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</si>
  <si>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</si>
  <si>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</si>
  <si>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</si>
  <si>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</si>
  <si>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</si>
  <si>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</si>
  <si>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  Ед. изм.</t>
  </si>
  <si>
    <t>Электронный счет по текущему ремонту</t>
  </si>
  <si>
    <t>дома №31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</si>
  <si>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</si>
  <si>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</si>
  <si>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</si>
  <si>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</si>
  <si>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</si>
  <si>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</si>
  <si>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</si>
  <si>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</si>
  <si>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</si>
  <si>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</si>
  <si>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</si>
  <si>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Начислено прочих доходов</t>
  </si>
  <si>
    <t>шт</t>
  </si>
  <si>
    <t>выполнено</t>
  </si>
  <si>
    <t>ул.Университетская, дом 31</t>
  </si>
  <si>
    <t>Председатель совета МКД – Крылова З.Н.</t>
  </si>
  <si>
    <t>Цена на ед. работ в руб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</si>
  <si>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</si>
  <si>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План работ на 2015 г.</t>
  </si>
  <si>
    <t>РЕЕСТР РАБОТ ПО ТЕКУЩЕМУ РЕМОНТУ ПО ВИДАМ РАБОТ И СТОИМОСТИ НА 2015 ГОД</t>
  </si>
  <si>
    <t>Недовыполнение  ТР  на  01.01.2015год.</t>
  </si>
  <si>
    <t>Тариф на ТР 2015г. -3,71</t>
  </si>
  <si>
    <t xml:space="preserve">Дополнительные доходы </t>
  </si>
  <si>
    <t>Сумма  к выполнению ТР на 2015год</t>
  </si>
  <si>
    <t>ремонт теплоузлов</t>
  </si>
  <si>
    <t>узел</t>
  </si>
  <si>
    <t>установка терморегулятора ГВС</t>
  </si>
  <si>
    <t>Установка ограждений ТБО</t>
  </si>
  <si>
    <t>замена дверей в мусорокамеру</t>
  </si>
  <si>
    <t>Электронный паспорт  по ремонту общего имущества</t>
  </si>
  <si>
    <t>косметич. Ремонт подъездов 5,6</t>
  </si>
  <si>
    <t>в т.ч  герметизация МПШ (кв.162,107)</t>
  </si>
  <si>
    <t>Сантехнические работы, герметизация МПШ, козырьки балконов, кровля и прочие аварийные работы</t>
  </si>
  <si>
    <t>ремонт входов в подъезды</t>
  </si>
  <si>
    <t>ремонт цоколя и вход в под.1,4</t>
  </si>
  <si>
    <t>ремонт детского городка и песочница</t>
  </si>
  <si>
    <t>установка стендов для объявлений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</si>
</sst>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</numFmts>
  <fonts count="40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3" fillId="0" borderId="0" xfId="33" applyNumberFormat="1" applyFont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5" fillId="0" borderId="0" xfId="33" applyNumberFormat="1" applyFont="1">
      <alignment/>
      <protection/>
    </xf>
    <xf numFmtId="0" fontId="4" fillId="0" borderId="0" xfId="33" applyNumberFormat="1" applyFont="1" applyAlignment="1">
      <alignment horizontal="right"/>
      <protection/>
    </xf>
    <xf numFmtId="0" fontId="4" fillId="0" borderId="10" xfId="33" applyNumberFormat="1" applyFont="1" applyBorder="1" applyAlignment="1">
      <alignment horizontal="left"/>
      <protection/>
    </xf>
    <xf numFmtId="0" fontId="4" fillId="0" borderId="10" xfId="33" applyNumberFormat="1" applyFont="1" applyBorder="1" applyAlignment="1">
      <alignment horizontal="center"/>
      <protection/>
    </xf>
    <xf numFmtId="0" fontId="4" fillId="0" borderId="11" xfId="33" applyNumberFormat="1" applyFont="1" applyBorder="1">
      <alignment/>
      <protection/>
    </xf>
    <xf numFmtId="0" fontId="5" fillId="0" borderId="0" xfId="33" applyNumberFormat="1" applyFont="1" applyBorder="1">
      <alignment/>
      <protection/>
    </xf>
    <xf numFmtId="0" fontId="4" fillId="0" borderId="11" xfId="33" applyNumberFormat="1" applyFont="1" applyFill="1" applyBorder="1" applyAlignment="1">
      <alignment/>
      <protection/>
    </xf>
    <xf numFmtId="0" fontId="4" fillId="0" borderId="0" xfId="33" applyNumberFormat="1" applyFont="1" applyFill="1" applyBorder="1" applyAlignment="1">
      <alignment/>
      <protection/>
    </xf>
    <xf numFmtId="0" fontId="4" fillId="0" borderId="0" xfId="33" applyNumberFormat="1" applyFont="1" applyAlignment="1">
      <alignment horizontal="left"/>
      <protection/>
    </xf>
    <xf numFmtId="0" fontId="5" fillId="0" borderId="0" xfId="33" applyNumberFormat="1" applyFont="1" applyAlignment="1">
      <alignment horizontal="left"/>
      <protection/>
    </xf>
    <xf numFmtId="0" fontId="4" fillId="0" borderId="0" xfId="33" applyNumberFormat="1" applyFont="1">
      <alignment/>
      <protection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2" xfId="33" applyNumberFormat="1" applyFont="1" applyBorder="1" applyAlignment="1">
      <alignment horizontal="center" vertical="center" wrapText="1"/>
      <protection/>
    </xf>
    <xf numFmtId="0" fontId="5" fillId="0" borderId="13" xfId="3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left"/>
    </xf>
    <xf numFmtId="0" fontId="4" fillId="0" borderId="0" xfId="33" applyNumberFormat="1" applyFont="1" applyAlignment="1">
      <alignment horizontal="center"/>
      <protection/>
    </xf>
    <xf numFmtId="0" fontId="5" fillId="0" borderId="0" xfId="0" applyNumberFormat="1" applyFont="1" applyAlignment="1">
      <alignment horizontal="left"/>
    </xf>
    <xf numFmtId="0" fontId="5" fillId="0" borderId="0" xfId="33" applyNumberFormat="1" applyFont="1" applyAlignment="1">
      <alignment horizontal="center"/>
      <protection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0" xfId="59" applyNumberFormat="1" applyFont="1" applyFill="1" applyBorder="1" applyAlignment="1">
      <alignment horizontal="center" vertical="center" wrapText="1"/>
    </xf>
    <xf numFmtId="1" fontId="4" fillId="0" borderId="14" xfId="59" applyNumberFormat="1" applyFont="1" applyBorder="1" applyAlignment="1">
      <alignment horizontal="right" vertical="center" wrapText="1"/>
    </xf>
    <xf numFmtId="1" fontId="4" fillId="0" borderId="15" xfId="59" applyNumberFormat="1" applyFont="1" applyBorder="1" applyAlignment="1">
      <alignment horizontal="right" vertical="center" wrapText="1"/>
    </xf>
    <xf numFmtId="1" fontId="5" fillId="0" borderId="10" xfId="33" applyNumberFormat="1" applyFont="1" applyBorder="1" applyAlignment="1">
      <alignment horizontal="center" vertical="center" wrapText="1"/>
      <protection/>
    </xf>
    <xf numFmtId="1" fontId="5" fillId="0" borderId="12" xfId="33" applyNumberFormat="1" applyFont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0" fontId="5" fillId="0" borderId="0" xfId="33" applyNumberFormat="1" applyFont="1" applyAlignment="1">
      <alignment horizontal="right"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0" xfId="33" applyNumberFormat="1" applyFont="1" applyAlignment="1">
      <alignment horizontal="center" vertical="center" wrapText="1"/>
      <protection/>
    </xf>
    <xf numFmtId="0" fontId="5" fillId="0" borderId="16" xfId="33" applyNumberFormat="1" applyFont="1" applyBorder="1" applyAlignment="1">
      <alignment horizontal="left" vertical="center" wrapText="1"/>
      <protection/>
    </xf>
    <xf numFmtId="0" fontId="5" fillId="0" borderId="17" xfId="33" applyNumberFormat="1" applyFont="1" applyBorder="1" applyAlignment="1">
      <alignment horizontal="center" vertical="top" wrapText="1"/>
      <protection/>
    </xf>
    <xf numFmtId="165" fontId="5" fillId="0" borderId="10" xfId="59" applyNumberFormat="1" applyFont="1" applyBorder="1" applyAlignment="1">
      <alignment horizontal="right" vertical="top" wrapText="1"/>
    </xf>
    <xf numFmtId="0" fontId="5" fillId="0" borderId="18" xfId="33" applyNumberFormat="1" applyFont="1" applyBorder="1" applyAlignment="1">
      <alignment horizontal="center" vertical="top" wrapText="1"/>
      <protection/>
    </xf>
    <xf numFmtId="165" fontId="5" fillId="0" borderId="13" xfId="59" applyNumberFormat="1" applyFont="1" applyBorder="1" applyAlignment="1">
      <alignment horizontal="right" vertical="top" wrapText="1"/>
    </xf>
    <xf numFmtId="0" fontId="4" fillId="0" borderId="10" xfId="59" applyNumberFormat="1" applyFont="1" applyBorder="1" applyAlignment="1">
      <alignment horizontal="center"/>
    </xf>
    <xf numFmtId="1" fontId="4" fillId="0" borderId="10" xfId="59" applyNumberFormat="1" applyFont="1" applyBorder="1" applyAlignment="1">
      <alignment horizontal="center"/>
    </xf>
    <xf numFmtId="1" fontId="4" fillId="0" borderId="10" xfId="59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4" fillId="0" borderId="13" xfId="33" applyNumberFormat="1" applyFont="1" applyBorder="1" applyAlignment="1">
      <alignment horizontal="left"/>
      <protection/>
    </xf>
    <xf numFmtId="1" fontId="4" fillId="0" borderId="13" xfId="59" applyNumberFormat="1" applyFont="1" applyFill="1" applyBorder="1" applyAlignment="1">
      <alignment horizontal="center"/>
    </xf>
    <xf numFmtId="0" fontId="5" fillId="0" borderId="19" xfId="33" applyNumberFormat="1" applyFont="1" applyBorder="1" applyAlignment="1">
      <alignment horizontal="left" vertical="center" wrapText="1"/>
      <protection/>
    </xf>
    <xf numFmtId="0" fontId="5" fillId="0" borderId="16" xfId="33" applyNumberFormat="1" applyFont="1" applyBorder="1" applyAlignment="1">
      <alignment vertical="top" wrapText="1"/>
      <protection/>
    </xf>
    <xf numFmtId="0" fontId="5" fillId="0" borderId="12" xfId="33" applyNumberFormat="1" applyFont="1" applyBorder="1" applyAlignment="1">
      <alignment vertical="top" wrapText="1"/>
      <protection/>
    </xf>
    <xf numFmtId="0" fontId="4" fillId="0" borderId="13" xfId="33" applyNumberFormat="1" applyFont="1" applyBorder="1" applyAlignment="1">
      <alignment horizontal="center" vertical="center" wrapText="1"/>
      <protection/>
    </xf>
    <xf numFmtId="0" fontId="5" fillId="0" borderId="10" xfId="33" applyNumberFormat="1" applyFont="1" applyBorder="1" applyAlignment="1">
      <alignment horizontal="center" vertical="top" wrapText="1"/>
      <protection/>
    </xf>
    <xf numFmtId="0" fontId="5" fillId="0" borderId="20" xfId="33" applyFont="1" applyBorder="1" applyAlignment="1">
      <alignment horizontal="center"/>
      <protection/>
    </xf>
    <xf numFmtId="165" fontId="5" fillId="0" borderId="21" xfId="59" applyNumberFormat="1" applyFont="1" applyBorder="1" applyAlignment="1">
      <alignment horizontal="right"/>
    </xf>
    <xf numFmtId="0" fontId="5" fillId="0" borderId="13" xfId="59" applyNumberFormat="1" applyFont="1" applyFill="1" applyBorder="1" applyAlignment="1">
      <alignment horizontal="center" vertical="center" wrapText="1"/>
    </xf>
    <xf numFmtId="0" fontId="5" fillId="0" borderId="13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Border="1" applyAlignment="1">
      <alignment horizontal="center" vertical="center" wrapText="1"/>
      <protection/>
    </xf>
    <xf numFmtId="0" fontId="4" fillId="0" borderId="23" xfId="33" applyNumberFormat="1" applyFont="1" applyFill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/>
      <protection/>
    </xf>
    <xf numFmtId="0" fontId="5" fillId="0" borderId="13" xfId="33" applyNumberFormat="1" applyFont="1" applyBorder="1" applyAlignment="1">
      <alignment horizontal="center" vertical="top" wrapText="1"/>
      <protection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0" xfId="33" applyNumberFormat="1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24" xfId="33" applyNumberFormat="1" applyFont="1" applyBorder="1" applyAlignment="1">
      <alignment horizontal="center" vertical="center" wrapText="1"/>
      <protection/>
    </xf>
    <xf numFmtId="0" fontId="5" fillId="0" borderId="12" xfId="33" applyNumberFormat="1" applyFont="1" applyBorder="1" applyAlignment="1">
      <alignment wrapText="1"/>
      <protection/>
    </xf>
    <xf numFmtId="165" fontId="5" fillId="0" borderId="25" xfId="59" applyNumberFormat="1" applyFont="1" applyBorder="1" applyAlignment="1">
      <alignment horizontal="right"/>
    </xf>
    <xf numFmtId="165" fontId="5" fillId="0" borderId="26" xfId="59" applyNumberFormat="1" applyFont="1" applyBorder="1" applyAlignment="1">
      <alignment horizontal="right"/>
    </xf>
    <xf numFmtId="0" fontId="5" fillId="0" borderId="27" xfId="33" applyNumberFormat="1" applyFont="1" applyFill="1" applyBorder="1" applyAlignment="1">
      <alignment horizontal="center" vertical="center" wrapText="1"/>
      <protection/>
    </xf>
    <xf numFmtId="0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29" xfId="33" applyNumberFormat="1" applyFont="1" applyFill="1" applyBorder="1" applyAlignment="1">
      <alignment horizontal="center" vertical="center" wrapText="1"/>
      <protection/>
    </xf>
    <xf numFmtId="0" fontId="5" fillId="0" borderId="30" xfId="33" applyNumberFormat="1" applyFont="1" applyFill="1" applyBorder="1" applyAlignment="1">
      <alignment horizontal="center" vertical="center" wrapText="1"/>
      <protection/>
    </xf>
    <xf numFmtId="0" fontId="4" fillId="0" borderId="31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center" vertical="center" wrapText="1"/>
      <protection/>
    </xf>
    <xf numFmtId="1" fontId="5" fillId="0" borderId="10" xfId="59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 wrapText="1"/>
      <protection/>
    </xf>
    <xf numFmtId="1" fontId="4" fillId="0" borderId="24" xfId="59" applyNumberFormat="1" applyFont="1" applyBorder="1" applyAlignment="1">
      <alignment horizontal="right" vertical="center" wrapText="1"/>
    </xf>
    <xf numFmtId="0" fontId="5" fillId="0" borderId="22" xfId="33" applyNumberFormat="1" applyFont="1" applyBorder="1" applyAlignment="1">
      <alignment wrapText="1"/>
      <protection/>
    </xf>
    <xf numFmtId="165" fontId="5" fillId="0" borderId="32" xfId="59" applyNumberFormat="1" applyFont="1" applyBorder="1" applyAlignment="1">
      <alignment horizontal="right"/>
    </xf>
    <xf numFmtId="0" fontId="5" fillId="0" borderId="22" xfId="33" applyNumberFormat="1" applyFont="1" applyBorder="1" applyAlignment="1">
      <alignment horizontal="center" vertical="center" wrapText="1"/>
      <protection/>
    </xf>
    <xf numFmtId="0" fontId="4" fillId="0" borderId="33" xfId="33" applyNumberFormat="1" applyFont="1" applyBorder="1" applyAlignment="1">
      <alignment horizontal="left" vertical="top" wrapText="1"/>
      <protection/>
    </xf>
    <xf numFmtId="0" fontId="4" fillId="0" borderId="34" xfId="33" applyNumberFormat="1" applyFont="1" applyBorder="1" applyAlignment="1">
      <alignment vertical="top" wrapText="1"/>
      <protection/>
    </xf>
    <xf numFmtId="0" fontId="4" fillId="0" borderId="35" xfId="33" applyNumberFormat="1" applyFont="1" applyBorder="1" applyAlignment="1">
      <alignment vertical="top" wrapText="1"/>
      <protection/>
    </xf>
    <xf numFmtId="0" fontId="4" fillId="0" borderId="35" xfId="59" applyNumberFormat="1" applyFont="1" applyBorder="1" applyAlignment="1">
      <alignment horizontal="right" vertical="top" wrapText="1"/>
    </xf>
    <xf numFmtId="165" fontId="4" fillId="0" borderId="36" xfId="59" applyNumberFormat="1" applyFont="1" applyBorder="1" applyAlignment="1">
      <alignment horizontal="right" vertical="top" wrapText="1"/>
    </xf>
    <xf numFmtId="0" fontId="5" fillId="0" borderId="37" xfId="33" applyNumberFormat="1" applyFont="1" applyFill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center"/>
    </xf>
    <xf numFmtId="1" fontId="4" fillId="0" borderId="35" xfId="33" applyNumberFormat="1" applyFont="1" applyBorder="1">
      <alignment/>
      <protection/>
    </xf>
    <xf numFmtId="1" fontId="4" fillId="0" borderId="38" xfId="33" applyNumberFormat="1" applyFont="1" applyBorder="1">
      <alignment/>
      <protection/>
    </xf>
    <xf numFmtId="1" fontId="4" fillId="0" borderId="23" xfId="59" applyNumberFormat="1" applyFont="1" applyBorder="1" applyAlignment="1">
      <alignment horizontal="right" vertical="center"/>
    </xf>
    <xf numFmtId="0" fontId="5" fillId="0" borderId="10" xfId="33" applyNumberFormat="1" applyFont="1" applyFill="1" applyBorder="1" applyAlignment="1">
      <alignment horizontal="left" vertical="center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4" fillId="0" borderId="0" xfId="33" applyNumberFormat="1" applyFont="1" applyAlignment="1">
      <alignment wrapText="1"/>
      <protection/>
    </xf>
    <xf numFmtId="0" fontId="5" fillId="0" borderId="0" xfId="0" applyNumberFormat="1" applyFont="1" applyAlignment="1">
      <alignment wrapText="1"/>
    </xf>
    <xf numFmtId="0" fontId="5" fillId="0" borderId="13" xfId="33" applyNumberFormat="1" applyFont="1" applyFill="1" applyBorder="1" applyAlignment="1">
      <alignment horizontal="center" vertical="center"/>
      <protection/>
    </xf>
    <xf numFmtId="0" fontId="4" fillId="0" borderId="39" xfId="33" applyNumberFormat="1" applyFont="1" applyBorder="1" applyAlignment="1">
      <alignment horizontal="center" vertical="center" wrapText="1"/>
      <protection/>
    </xf>
    <xf numFmtId="0" fontId="4" fillId="0" borderId="21" xfId="33" applyNumberFormat="1" applyFont="1" applyBorder="1" applyAlignment="1">
      <alignment horizontal="center" vertical="center" wrapText="1"/>
      <protection/>
    </xf>
    <xf numFmtId="0" fontId="4" fillId="0" borderId="40" xfId="33" applyNumberFormat="1" applyFont="1" applyBorder="1" applyAlignment="1">
      <alignment horizontal="center" vertical="center" wrapText="1"/>
      <protection/>
    </xf>
    <xf numFmtId="0" fontId="4" fillId="32" borderId="21" xfId="33" applyNumberFormat="1" applyFont="1" applyFill="1" applyBorder="1" applyAlignment="1">
      <alignment horizontal="center" vertical="center" wrapText="1"/>
      <protection/>
    </xf>
    <xf numFmtId="0" fontId="4" fillId="32" borderId="21" xfId="0" applyNumberFormat="1" applyFont="1" applyFill="1" applyBorder="1" applyAlignment="1">
      <alignment horizontal="center" vertical="center" wrapText="1"/>
    </xf>
    <xf numFmtId="0" fontId="4" fillId="0" borderId="20" xfId="33" applyNumberFormat="1" applyFont="1" applyBorder="1" applyAlignment="1">
      <alignment vertical="center" wrapText="1"/>
      <protection/>
    </xf>
    <xf numFmtId="0" fontId="4" fillId="0" borderId="41" xfId="33" applyNumberFormat="1" applyFont="1" applyBorder="1" applyAlignment="1">
      <alignment vertical="center" wrapText="1"/>
      <protection/>
    </xf>
    <xf numFmtId="0" fontId="4" fillId="0" borderId="42" xfId="33" applyNumberFormat="1" applyFont="1" applyBorder="1" applyAlignment="1">
      <alignment horizontal="left" wrapText="1"/>
      <protection/>
    </xf>
    <xf numFmtId="0" fontId="4" fillId="0" borderId="0" xfId="33" applyNumberFormat="1" applyFont="1" applyBorder="1" applyAlignment="1">
      <alignment horizontal="left"/>
      <protection/>
    </xf>
    <xf numFmtId="0" fontId="5" fillId="0" borderId="10" xfId="33" applyNumberFormat="1" applyFont="1" applyFill="1" applyBorder="1" applyAlignment="1">
      <alignment horizontal="left"/>
      <protection/>
    </xf>
    <xf numFmtId="0" fontId="5" fillId="0" borderId="12" xfId="33" applyNumberFormat="1" applyFont="1" applyFill="1" applyBorder="1" applyAlignment="1">
      <alignment horizontal="left"/>
      <protection/>
    </xf>
    <xf numFmtId="0" fontId="5" fillId="0" borderId="12" xfId="33" applyNumberFormat="1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tabSelected="1" zoomScale="75" zoomScaleNormal="75" zoomScaleSheetLayoutView="75" zoomScalePageLayoutView="0" workbookViewId="0" topLeftCell="A13">
      <selection activeCell="M39" sqref="M39"/>
    </sheetView>
  </sheetViews>
  <sheetFormatPr defaultColWidth="8.7109375" defaultRowHeight="12.75"/>
  <cols>
    <col min="1" max="1" width="45.421875" style="16" customWidth="1"/>
    <col min="2" max="2" width="13.00390625" style="25" customWidth="1"/>
    <col min="3" max="3" width="9.28125" style="7" customWidth="1"/>
    <col min="4" max="4" width="13.57421875" style="7" customWidth="1"/>
    <col min="5" max="5" width="12.28125" style="7" customWidth="1"/>
    <col min="6" max="6" width="9.57421875" style="7" customWidth="1"/>
    <col min="7" max="7" width="10.7109375" style="7" customWidth="1"/>
    <col min="8" max="8" width="13.00390625" style="7" customWidth="1"/>
    <col min="9" max="9" width="9.7109375" style="7" customWidth="1"/>
    <col min="10" max="10" width="11.8515625" style="7" customWidth="1"/>
    <col min="11" max="11" width="9.8515625" style="7" customWidth="1"/>
    <col min="12" max="13" width="9.28125" style="7" customWidth="1"/>
    <col min="14" max="14" width="9.7109375" style="7" customWidth="1"/>
    <col min="15" max="15" width="11.7109375" style="7" customWidth="1"/>
    <col min="16" max="17" width="9.57421875" style="7" customWidth="1"/>
    <col min="18" max="18" width="9.28125" style="7" customWidth="1"/>
    <col min="19" max="19" width="13.421875" style="8" customWidth="1"/>
    <col min="20" max="28" width="8.7109375" style="1" customWidth="1"/>
    <col min="29" max="16384" width="8.7109375" style="2" customWidth="1"/>
  </cols>
  <sheetData>
    <row r="1" spans="1:5" ht="15.75">
      <c r="A1" s="108" t="s">
        <v>67</v>
      </c>
      <c r="B1" s="108"/>
      <c r="C1" s="108"/>
      <c r="D1" s="107" t="s">
        <v>52</v>
      </c>
      <c r="E1" s="107"/>
    </row>
    <row r="2" spans="1:15" ht="15.75">
      <c r="A2" s="9" t="s">
        <v>0</v>
      </c>
      <c r="B2" s="10">
        <v>11850.8</v>
      </c>
      <c r="C2" s="95" t="s">
        <v>1</v>
      </c>
      <c r="D2" s="95"/>
      <c r="E2" s="95"/>
      <c r="F2" s="95"/>
      <c r="G2" s="95"/>
      <c r="H2" s="95"/>
      <c r="I2" s="95"/>
      <c r="J2" s="95"/>
      <c r="K2" s="111"/>
      <c r="L2" s="11"/>
      <c r="M2" s="12"/>
      <c r="N2" s="12"/>
      <c r="O2" s="12"/>
    </row>
    <row r="3" spans="1:15" ht="15.75">
      <c r="A3" s="9" t="s">
        <v>2</v>
      </c>
      <c r="B3" s="10">
        <v>216</v>
      </c>
      <c r="C3" s="109" t="s">
        <v>53</v>
      </c>
      <c r="D3" s="109"/>
      <c r="E3" s="109"/>
      <c r="F3" s="109"/>
      <c r="G3" s="109"/>
      <c r="H3" s="109"/>
      <c r="I3" s="109"/>
      <c r="J3" s="109"/>
      <c r="K3" s="110"/>
      <c r="L3" s="13"/>
      <c r="M3" s="14"/>
      <c r="N3" s="14"/>
      <c r="O3" s="14"/>
    </row>
    <row r="4" spans="1:15" ht="15.75">
      <c r="A4" s="9" t="s">
        <v>3</v>
      </c>
      <c r="B4" s="10">
        <v>636</v>
      </c>
      <c r="C4" s="95" t="s">
        <v>4</v>
      </c>
      <c r="D4" s="95"/>
      <c r="E4" s="95"/>
      <c r="F4" s="95"/>
      <c r="G4" s="95"/>
      <c r="H4" s="95"/>
      <c r="I4" s="95"/>
      <c r="J4" s="95"/>
      <c r="K4" s="95"/>
      <c r="L4" s="15"/>
      <c r="M4" s="16"/>
      <c r="N4" s="16"/>
      <c r="O4" s="16"/>
    </row>
    <row r="5" spans="1:15" ht="15.75">
      <c r="A5" s="9" t="s">
        <v>5</v>
      </c>
      <c r="B5" s="10" t="s">
        <v>6</v>
      </c>
      <c r="C5" s="95" t="s">
        <v>7</v>
      </c>
      <c r="D5" s="95"/>
      <c r="E5" s="95"/>
      <c r="F5" s="95"/>
      <c r="G5" s="95"/>
      <c r="H5" s="95"/>
      <c r="I5" s="95"/>
      <c r="J5" s="95"/>
      <c r="K5" s="95"/>
      <c r="L5" s="15"/>
      <c r="M5" s="16"/>
      <c r="N5" s="16"/>
      <c r="O5" s="16"/>
    </row>
    <row r="6" spans="1:15" ht="15.75">
      <c r="A6" s="9" t="s">
        <v>8</v>
      </c>
      <c r="B6" s="10">
        <v>1985</v>
      </c>
      <c r="C6" s="95" t="s">
        <v>9</v>
      </c>
      <c r="D6" s="95"/>
      <c r="E6" s="95"/>
      <c r="F6" s="95"/>
      <c r="G6" s="95"/>
      <c r="H6" s="95"/>
      <c r="I6" s="95"/>
      <c r="J6" s="95"/>
      <c r="K6" s="95"/>
      <c r="L6" s="15"/>
      <c r="M6" s="16"/>
      <c r="N6" s="16"/>
      <c r="O6" s="16"/>
    </row>
    <row r="7" spans="1:15" ht="15.75">
      <c r="A7" s="9" t="s">
        <v>10</v>
      </c>
      <c r="B7" s="10">
        <v>9</v>
      </c>
      <c r="C7" s="95" t="s">
        <v>11</v>
      </c>
      <c r="D7" s="95"/>
      <c r="E7" s="95"/>
      <c r="F7" s="95"/>
      <c r="G7" s="95"/>
      <c r="H7" s="95"/>
      <c r="I7" s="95"/>
      <c r="J7" s="95"/>
      <c r="K7" s="95"/>
      <c r="L7" s="15"/>
      <c r="M7" s="16"/>
      <c r="N7" s="16"/>
      <c r="O7" s="16"/>
    </row>
    <row r="8" spans="1:15" ht="15.75">
      <c r="A8" s="9" t="s">
        <v>12</v>
      </c>
      <c r="B8" s="10">
        <v>6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15"/>
      <c r="M8" s="16"/>
      <c r="N8" s="16"/>
      <c r="O8" s="16"/>
    </row>
    <row r="9" spans="1:15" ht="15.75">
      <c r="A9" s="9" t="s">
        <v>14</v>
      </c>
      <c r="B9" s="44">
        <v>2519</v>
      </c>
      <c r="C9" s="95" t="s">
        <v>15</v>
      </c>
      <c r="D9" s="95"/>
      <c r="E9" s="95"/>
      <c r="F9" s="95"/>
      <c r="G9" s="95"/>
      <c r="H9" s="95"/>
      <c r="I9" s="95"/>
      <c r="J9" s="95"/>
      <c r="K9" s="95"/>
      <c r="L9" s="15"/>
      <c r="M9" s="16"/>
      <c r="N9" s="16"/>
      <c r="O9" s="16"/>
    </row>
    <row r="10" spans="1:15" ht="15.75">
      <c r="A10" s="9" t="s">
        <v>16</v>
      </c>
      <c r="B10" s="44">
        <v>1718</v>
      </c>
      <c r="C10" s="95"/>
      <c r="D10" s="95"/>
      <c r="E10" s="95"/>
      <c r="F10" s="95"/>
      <c r="G10" s="95"/>
      <c r="H10" s="95"/>
      <c r="I10" s="95"/>
      <c r="J10" s="95"/>
      <c r="K10" s="95"/>
      <c r="L10" s="15"/>
      <c r="M10" s="16"/>
      <c r="N10" s="16"/>
      <c r="O10" s="16"/>
    </row>
    <row r="11" spans="1:15" ht="15.75">
      <c r="A11" s="9" t="s">
        <v>17</v>
      </c>
      <c r="B11" s="44">
        <v>1862</v>
      </c>
      <c r="C11" s="95"/>
      <c r="D11" s="95"/>
      <c r="E11" s="95"/>
      <c r="F11" s="95"/>
      <c r="G11" s="95"/>
      <c r="H11" s="95"/>
      <c r="I11" s="95"/>
      <c r="J11" s="95"/>
      <c r="K11" s="95"/>
      <c r="L11" s="15"/>
      <c r="M11" s="16"/>
      <c r="N11" s="16"/>
      <c r="O11" s="16"/>
    </row>
    <row r="12" spans="1:12" ht="15.75">
      <c r="A12" s="9" t="s">
        <v>18</v>
      </c>
      <c r="B12" s="44">
        <v>6</v>
      </c>
      <c r="C12" s="96"/>
      <c r="D12" s="96"/>
      <c r="E12" s="96"/>
      <c r="F12" s="96"/>
      <c r="G12" s="96"/>
      <c r="H12" s="96"/>
      <c r="I12" s="96"/>
      <c r="J12" s="96"/>
      <c r="K12" s="96"/>
      <c r="L12" s="17"/>
    </row>
    <row r="13" spans="1:12" ht="15.75">
      <c r="A13" s="9" t="s">
        <v>58</v>
      </c>
      <c r="B13" s="45">
        <v>3618</v>
      </c>
      <c r="C13" s="96"/>
      <c r="D13" s="96"/>
      <c r="E13" s="96"/>
      <c r="F13" s="96"/>
      <c r="G13" s="96"/>
      <c r="H13" s="96"/>
      <c r="I13" s="96"/>
      <c r="J13" s="96"/>
      <c r="K13" s="96"/>
      <c r="L13" s="17"/>
    </row>
    <row r="14" spans="1:12" ht="15.75">
      <c r="A14" s="9" t="s">
        <v>59</v>
      </c>
      <c r="B14" s="45">
        <f>(12*3.71*B2)*0.94</f>
        <v>495941.7590399999</v>
      </c>
      <c r="C14" s="96"/>
      <c r="D14" s="96"/>
      <c r="E14" s="96"/>
      <c r="F14" s="96"/>
      <c r="G14" s="96"/>
      <c r="H14" s="96"/>
      <c r="I14" s="96"/>
      <c r="J14" s="96"/>
      <c r="K14" s="96"/>
      <c r="L14" s="17"/>
    </row>
    <row r="15" spans="1:15" ht="15.75">
      <c r="A15" s="9" t="s">
        <v>60</v>
      </c>
      <c r="B15" s="46">
        <v>32001</v>
      </c>
      <c r="C15" s="96"/>
      <c r="D15" s="96"/>
      <c r="E15" s="96"/>
      <c r="F15" s="96"/>
      <c r="G15" s="96"/>
      <c r="H15" s="96"/>
      <c r="I15" s="96"/>
      <c r="J15" s="96"/>
      <c r="K15" s="96"/>
      <c r="L15" s="17"/>
      <c r="M15" s="17"/>
      <c r="N15" s="17"/>
      <c r="O15" s="17"/>
    </row>
    <row r="16" spans="1:12" ht="16.5" thickBot="1">
      <c r="A16" s="48" t="s">
        <v>61</v>
      </c>
      <c r="B16" s="49">
        <f>SUM(B13:B15)</f>
        <v>531560.7590399999</v>
      </c>
      <c r="C16" s="99"/>
      <c r="D16" s="99"/>
      <c r="E16" s="99"/>
      <c r="F16" s="99"/>
      <c r="G16" s="99"/>
      <c r="H16" s="99"/>
      <c r="I16" s="99"/>
      <c r="J16" s="99"/>
      <c r="K16" s="99"/>
      <c r="L16" s="17"/>
    </row>
    <row r="17" spans="1:36" s="37" customFormat="1" ht="21.75" customHeight="1" thickBot="1">
      <c r="A17" s="105" t="s">
        <v>19</v>
      </c>
      <c r="B17" s="103" t="s">
        <v>56</v>
      </c>
      <c r="C17" s="104"/>
      <c r="D17" s="104"/>
      <c r="E17" s="104"/>
      <c r="F17" s="100" t="s">
        <v>57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67" t="s">
        <v>51</v>
      </c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6"/>
      <c r="AE17" s="36"/>
      <c r="AF17" s="36"/>
      <c r="AG17" s="36"/>
      <c r="AH17" s="36"/>
      <c r="AI17" s="36"/>
      <c r="AJ17" s="36"/>
    </row>
    <row r="18" spans="1:28" s="37" customFormat="1" ht="32.25" thickBot="1">
      <c r="A18" s="106"/>
      <c r="B18" s="53" t="s">
        <v>46</v>
      </c>
      <c r="C18" s="53" t="s">
        <v>47</v>
      </c>
      <c r="D18" s="53" t="s">
        <v>54</v>
      </c>
      <c r="E18" s="59" t="s">
        <v>48</v>
      </c>
      <c r="F18" s="60" t="s">
        <v>35</v>
      </c>
      <c r="G18" s="75" t="s">
        <v>20</v>
      </c>
      <c r="H18" s="76" t="s">
        <v>21</v>
      </c>
      <c r="I18" s="76" t="s">
        <v>22</v>
      </c>
      <c r="J18" s="76" t="s">
        <v>23</v>
      </c>
      <c r="K18" s="76" t="s">
        <v>24</v>
      </c>
      <c r="L18" s="76" t="s">
        <v>25</v>
      </c>
      <c r="M18" s="76" t="s">
        <v>26</v>
      </c>
      <c r="N18" s="76" t="s">
        <v>27</v>
      </c>
      <c r="O18" s="76" t="s">
        <v>28</v>
      </c>
      <c r="P18" s="76" t="s">
        <v>29</v>
      </c>
      <c r="Q18" s="76" t="s">
        <v>30</v>
      </c>
      <c r="R18" s="77" t="s">
        <v>31</v>
      </c>
      <c r="S18" s="78" t="s">
        <v>32</v>
      </c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4" customFormat="1" ht="15.75">
      <c r="A19" s="50" t="s">
        <v>62</v>
      </c>
      <c r="B19" s="55" t="s">
        <v>63</v>
      </c>
      <c r="C19" s="61">
        <v>6</v>
      </c>
      <c r="D19" s="56">
        <v>3000</v>
      </c>
      <c r="E19" s="69">
        <f>C19*D19</f>
        <v>18000</v>
      </c>
      <c r="F19" s="71" t="s">
        <v>33</v>
      </c>
      <c r="G19" s="19"/>
      <c r="H19" s="19"/>
      <c r="I19" s="19"/>
      <c r="J19" s="18"/>
      <c r="K19" s="18">
        <v>12188.94</v>
      </c>
      <c r="L19" s="18">
        <v>8963.08</v>
      </c>
      <c r="M19" s="18"/>
      <c r="N19" s="18"/>
      <c r="O19" s="31">
        <v>22213.37</v>
      </c>
      <c r="P19" s="18"/>
      <c r="Q19" s="18"/>
      <c r="R19" s="20"/>
      <c r="S19" s="81">
        <f aca="true" t="shared" si="0" ref="S19:S30">SUM(H19:R19)</f>
        <v>43365.39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s="4" customFormat="1" ht="15.75">
      <c r="A20" s="39" t="s">
        <v>64</v>
      </c>
      <c r="B20" s="40" t="s">
        <v>50</v>
      </c>
      <c r="C20" s="54">
        <v>1</v>
      </c>
      <c r="D20" s="41">
        <v>150000</v>
      </c>
      <c r="E20" s="70">
        <f>C20*D20</f>
        <v>150000</v>
      </c>
      <c r="F20" s="72" t="s">
        <v>33</v>
      </c>
      <c r="G20" s="79"/>
      <c r="H20" s="28"/>
      <c r="I20" s="19"/>
      <c r="J20" s="18"/>
      <c r="K20" s="18"/>
      <c r="L20" s="18"/>
      <c r="M20" s="18"/>
      <c r="N20" s="18"/>
      <c r="O20" s="18"/>
      <c r="P20" s="18"/>
      <c r="Q20" s="18"/>
      <c r="R20" s="20"/>
      <c r="S20" s="29">
        <f t="shared" si="0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s="4" customFormat="1" ht="15.75">
      <c r="A21" s="51" t="s">
        <v>68</v>
      </c>
      <c r="B21" s="40" t="s">
        <v>50</v>
      </c>
      <c r="C21" s="54">
        <v>2</v>
      </c>
      <c r="D21" s="41">
        <v>120000</v>
      </c>
      <c r="E21" s="70">
        <f>C21*D21</f>
        <v>240000</v>
      </c>
      <c r="F21" s="73" t="s">
        <v>33</v>
      </c>
      <c r="G21" s="28"/>
      <c r="H21" s="28">
        <v>107941.73</v>
      </c>
      <c r="I21" s="19">
        <v>108218.92</v>
      </c>
      <c r="J21" s="18"/>
      <c r="K21" s="18"/>
      <c r="L21" s="18"/>
      <c r="M21" s="18"/>
      <c r="N21" s="18"/>
      <c r="O21" s="18"/>
      <c r="P21" s="18"/>
      <c r="Q21" s="18"/>
      <c r="R21" s="20"/>
      <c r="S21" s="29">
        <f t="shared" si="0"/>
        <v>216160.65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s="4" customFormat="1" ht="15.75">
      <c r="A22" s="39" t="s">
        <v>65</v>
      </c>
      <c r="B22" s="40" t="s">
        <v>50</v>
      </c>
      <c r="C22" s="54">
        <v>1</v>
      </c>
      <c r="D22" s="41">
        <v>17000</v>
      </c>
      <c r="E22" s="70">
        <f>C22*D22</f>
        <v>17000</v>
      </c>
      <c r="F22" s="73" t="s">
        <v>33</v>
      </c>
      <c r="G22" s="28"/>
      <c r="H22" s="28"/>
      <c r="I22" s="19"/>
      <c r="J22" s="18"/>
      <c r="K22" s="31">
        <v>12244.74</v>
      </c>
      <c r="L22" s="18"/>
      <c r="M22" s="80"/>
      <c r="N22" s="18"/>
      <c r="O22" s="18"/>
      <c r="P22" s="18"/>
      <c r="Q22" s="18"/>
      <c r="R22" s="20"/>
      <c r="S22" s="29">
        <f t="shared" si="0"/>
        <v>12244.74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s="4" customFormat="1" ht="15.75">
      <c r="A23" s="52" t="s">
        <v>66</v>
      </c>
      <c r="B23" s="40" t="s">
        <v>50</v>
      </c>
      <c r="C23" s="54">
        <v>3</v>
      </c>
      <c r="D23" s="41">
        <v>12000</v>
      </c>
      <c r="E23" s="70">
        <f>C23*D23</f>
        <v>36000</v>
      </c>
      <c r="F23" s="72" t="s">
        <v>33</v>
      </c>
      <c r="G23" s="28"/>
      <c r="H23" s="28"/>
      <c r="I23" s="19"/>
      <c r="J23" s="18"/>
      <c r="K23" s="18">
        <v>26805</v>
      </c>
      <c r="L23" s="18"/>
      <c r="M23" s="18"/>
      <c r="N23" s="18"/>
      <c r="O23" s="18">
        <v>26430</v>
      </c>
      <c r="P23" s="18"/>
      <c r="Q23" s="18"/>
      <c r="R23" s="32"/>
      <c r="S23" s="29">
        <f t="shared" si="0"/>
        <v>53235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s="4" customFormat="1" ht="47.25">
      <c r="A24" s="68" t="s">
        <v>70</v>
      </c>
      <c r="B24" s="40"/>
      <c r="C24" s="54"/>
      <c r="D24" s="41"/>
      <c r="E24" s="70">
        <v>67000</v>
      </c>
      <c r="F24" s="74" t="s">
        <v>33</v>
      </c>
      <c r="G24" s="28"/>
      <c r="H24" s="28"/>
      <c r="I24" s="19"/>
      <c r="J24" s="18">
        <v>2745.65</v>
      </c>
      <c r="K24" s="18"/>
      <c r="L24" s="18"/>
      <c r="M24" s="18">
        <v>1164.81</v>
      </c>
      <c r="N24" s="18">
        <v>776.18</v>
      </c>
      <c r="O24" s="18"/>
      <c r="P24" s="18">
        <f>499.27+3043.66+835.92+1084.97</f>
        <v>5463.82</v>
      </c>
      <c r="Q24" s="18"/>
      <c r="R24" s="20"/>
      <c r="S24" s="29">
        <f t="shared" si="0"/>
        <v>10150.46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s="4" customFormat="1" ht="15.75">
      <c r="A25" s="68" t="s">
        <v>69</v>
      </c>
      <c r="B25" s="40"/>
      <c r="C25" s="54"/>
      <c r="D25" s="41"/>
      <c r="E25" s="70"/>
      <c r="F25" s="74" t="s">
        <v>33</v>
      </c>
      <c r="G25" s="28"/>
      <c r="H25" s="28"/>
      <c r="I25" s="19"/>
      <c r="J25" s="18"/>
      <c r="K25" s="18">
        <v>2295</v>
      </c>
      <c r="L25" s="18"/>
      <c r="M25" s="18"/>
      <c r="N25" s="18">
        <v>1650</v>
      </c>
      <c r="O25" s="18"/>
      <c r="P25" s="18"/>
      <c r="Q25" s="18"/>
      <c r="R25" s="20"/>
      <c r="S25" s="29">
        <f t="shared" si="0"/>
        <v>3945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s="4" customFormat="1" ht="15.75">
      <c r="A26" s="68" t="s">
        <v>72</v>
      </c>
      <c r="B26" s="40"/>
      <c r="C26" s="54"/>
      <c r="D26" s="41"/>
      <c r="E26" s="70"/>
      <c r="F26" s="74" t="s">
        <v>33</v>
      </c>
      <c r="G26" s="28"/>
      <c r="H26" s="28"/>
      <c r="I26" s="19"/>
      <c r="J26" s="18"/>
      <c r="K26" s="18"/>
      <c r="L26" s="18"/>
      <c r="M26" s="18"/>
      <c r="N26" s="18"/>
      <c r="O26" s="18"/>
      <c r="P26" s="18">
        <f>66291.9+6185.54+814.79</f>
        <v>73292.22999999998</v>
      </c>
      <c r="Q26" s="18"/>
      <c r="R26" s="20"/>
      <c r="S26" s="29">
        <f t="shared" si="0"/>
        <v>73292.22999999998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s="4" customFormat="1" ht="15.75">
      <c r="A27" s="68" t="s">
        <v>71</v>
      </c>
      <c r="B27" s="40"/>
      <c r="C27" s="54"/>
      <c r="D27" s="41"/>
      <c r="E27" s="70"/>
      <c r="F27" s="74" t="s">
        <v>33</v>
      </c>
      <c r="G27" s="28"/>
      <c r="H27" s="28"/>
      <c r="I27" s="19"/>
      <c r="J27" s="18"/>
      <c r="K27" s="18"/>
      <c r="L27" s="18"/>
      <c r="M27" s="18"/>
      <c r="N27" s="18"/>
      <c r="O27" s="18"/>
      <c r="P27" s="18">
        <v>59134.55</v>
      </c>
      <c r="Q27" s="18"/>
      <c r="R27" s="20"/>
      <c r="S27" s="29">
        <f t="shared" si="0"/>
        <v>59134.55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s="4" customFormat="1" ht="15.75">
      <c r="A28" s="68" t="s">
        <v>73</v>
      </c>
      <c r="B28" s="40"/>
      <c r="C28" s="54"/>
      <c r="D28" s="41"/>
      <c r="E28" s="70"/>
      <c r="F28" s="74" t="s">
        <v>33</v>
      </c>
      <c r="G28" s="28"/>
      <c r="H28" s="28"/>
      <c r="I28" s="19"/>
      <c r="J28" s="18"/>
      <c r="K28" s="18"/>
      <c r="L28" s="18"/>
      <c r="M28" s="18"/>
      <c r="N28" s="18"/>
      <c r="O28" s="18"/>
      <c r="P28" s="18">
        <v>2239.7</v>
      </c>
      <c r="Q28" s="18"/>
      <c r="R28" s="20"/>
      <c r="S28" s="29">
        <f t="shared" si="0"/>
        <v>2239.7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s="4" customFormat="1" ht="16.5" thickBot="1">
      <c r="A29" s="82" t="s">
        <v>74</v>
      </c>
      <c r="B29" s="42"/>
      <c r="C29" s="62"/>
      <c r="D29" s="43"/>
      <c r="E29" s="83"/>
      <c r="F29" s="72" t="s">
        <v>33</v>
      </c>
      <c r="G29" s="57"/>
      <c r="H29" s="57"/>
      <c r="I29" s="58"/>
      <c r="J29" s="21"/>
      <c r="K29" s="21"/>
      <c r="L29" s="21"/>
      <c r="M29" s="21"/>
      <c r="N29" s="21"/>
      <c r="O29" s="21"/>
      <c r="P29" s="21">
        <v>4232.5</v>
      </c>
      <c r="Q29" s="21"/>
      <c r="R29" s="84"/>
      <c r="S29" s="30">
        <f t="shared" si="0"/>
        <v>4232.5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s="6" customFormat="1" ht="16.5" thickBot="1">
      <c r="A30" s="85" t="s">
        <v>34</v>
      </c>
      <c r="B30" s="86"/>
      <c r="C30" s="87"/>
      <c r="D30" s="88"/>
      <c r="E30" s="89">
        <f>SUM(E19:E24)</f>
        <v>528000</v>
      </c>
      <c r="F30" s="90" t="s">
        <v>33</v>
      </c>
      <c r="G30" s="91">
        <f>SUM(G19:G25)</f>
        <v>0</v>
      </c>
      <c r="H30" s="91">
        <f aca="true" t="shared" si="1" ref="H30:P30">SUM(H19:H29)</f>
        <v>107941.73</v>
      </c>
      <c r="I30" s="92">
        <f t="shared" si="1"/>
        <v>108218.92</v>
      </c>
      <c r="J30" s="92">
        <f t="shared" si="1"/>
        <v>2745.65</v>
      </c>
      <c r="K30" s="92">
        <f t="shared" si="1"/>
        <v>53533.68</v>
      </c>
      <c r="L30" s="92">
        <f t="shared" si="1"/>
        <v>8963.08</v>
      </c>
      <c r="M30" s="92">
        <f t="shared" si="1"/>
        <v>1164.81</v>
      </c>
      <c r="N30" s="92">
        <f t="shared" si="1"/>
        <v>2426.18</v>
      </c>
      <c r="O30" s="92">
        <f t="shared" si="1"/>
        <v>48643.369999999995</v>
      </c>
      <c r="P30" s="92">
        <f t="shared" si="1"/>
        <v>144362.8</v>
      </c>
      <c r="Q30" s="92"/>
      <c r="R30" s="93"/>
      <c r="S30" s="94">
        <f t="shared" si="0"/>
        <v>478000.22</v>
      </c>
      <c r="T30" s="3"/>
      <c r="U30" s="3"/>
      <c r="V30" s="3"/>
      <c r="W30" s="3"/>
      <c r="X30" s="3"/>
      <c r="Y30" s="3"/>
      <c r="Z30" s="3"/>
      <c r="AA30" s="3"/>
      <c r="AB30" s="3"/>
    </row>
    <row r="31" spans="1:19" ht="15.75" customHeight="1">
      <c r="A31" s="97" t="s">
        <v>55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S31" s="34"/>
    </row>
    <row r="32" spans="1:19" ht="15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S32" s="34"/>
    </row>
    <row r="33" spans="1:28" s="6" customFormat="1" ht="15.75">
      <c r="A33" s="22" t="s">
        <v>36</v>
      </c>
      <c r="B33" s="23"/>
      <c r="C33" s="22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8"/>
      <c r="T33" s="3"/>
      <c r="U33" s="3"/>
      <c r="V33" s="3"/>
      <c r="W33" s="3"/>
      <c r="X33" s="3"/>
      <c r="Y33" s="3"/>
      <c r="Z33" s="3"/>
      <c r="AA33" s="3"/>
      <c r="AB33" s="3"/>
    </row>
    <row r="34" spans="1:14" ht="15.75">
      <c r="A34" s="24" t="str">
        <f>A13</f>
        <v>Недовыполнение  ТР  на  01.01.2015год.</v>
      </c>
      <c r="B34" s="26">
        <f>B13</f>
        <v>3618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28" s="66" customFormat="1" ht="15.75">
      <c r="A35" s="63"/>
      <c r="B35" s="64" t="s">
        <v>20</v>
      </c>
      <c r="C35" s="64" t="s">
        <v>21</v>
      </c>
      <c r="D35" s="64" t="s">
        <v>22</v>
      </c>
      <c r="E35" s="64" t="s">
        <v>23</v>
      </c>
      <c r="F35" s="64" t="s">
        <v>24</v>
      </c>
      <c r="G35" s="64" t="s">
        <v>25</v>
      </c>
      <c r="H35" s="64" t="s">
        <v>44</v>
      </c>
      <c r="I35" s="64" t="s">
        <v>27</v>
      </c>
      <c r="J35" s="64" t="s">
        <v>28</v>
      </c>
      <c r="K35" s="64" t="s">
        <v>29</v>
      </c>
      <c r="L35" s="64" t="s">
        <v>30</v>
      </c>
      <c r="M35" s="64" t="s">
        <v>31</v>
      </c>
      <c r="N35" s="64" t="s">
        <v>45</v>
      </c>
      <c r="O35" s="23"/>
      <c r="P35" s="23"/>
      <c r="Q35" s="23"/>
      <c r="R35" s="23"/>
      <c r="S35" s="23"/>
      <c r="T35" s="65"/>
      <c r="U35" s="65"/>
      <c r="V35" s="65"/>
      <c r="W35" s="65"/>
      <c r="X35" s="65"/>
      <c r="Y35" s="65"/>
      <c r="Z35" s="65"/>
      <c r="AA35" s="65"/>
      <c r="AB35" s="65"/>
    </row>
    <row r="36" spans="1:14" ht="15.75">
      <c r="A36" s="24" t="s">
        <v>38</v>
      </c>
      <c r="B36" s="47">
        <v>41327</v>
      </c>
      <c r="C36" s="47">
        <v>41327</v>
      </c>
      <c r="D36" s="47">
        <v>41327</v>
      </c>
      <c r="E36" s="47">
        <v>41327</v>
      </c>
      <c r="F36" s="47">
        <v>41327</v>
      </c>
      <c r="G36" s="47">
        <v>41327</v>
      </c>
      <c r="H36" s="47">
        <v>41327</v>
      </c>
      <c r="I36" s="47">
        <v>41327</v>
      </c>
      <c r="J36" s="47">
        <v>41327</v>
      </c>
      <c r="K36" s="47">
        <v>41327</v>
      </c>
      <c r="L36" s="47">
        <v>41327</v>
      </c>
      <c r="M36" s="47">
        <v>41327</v>
      </c>
      <c r="N36" s="33">
        <f aca="true" t="shared" si="2" ref="N36:N41">SUM(B36:M36)</f>
        <v>495924</v>
      </c>
    </row>
    <row r="37" spans="1:14" ht="15.75">
      <c r="A37" s="24" t="s">
        <v>49</v>
      </c>
      <c r="B37" s="47">
        <v>2666</v>
      </c>
      <c r="C37" s="47">
        <v>2666</v>
      </c>
      <c r="D37" s="47">
        <v>2666</v>
      </c>
      <c r="E37" s="47">
        <v>2666</v>
      </c>
      <c r="F37" s="47">
        <v>2666</v>
      </c>
      <c r="G37" s="47">
        <v>2666</v>
      </c>
      <c r="H37" s="47">
        <v>2666</v>
      </c>
      <c r="I37" s="47">
        <v>2666</v>
      </c>
      <c r="J37" s="47">
        <v>2666</v>
      </c>
      <c r="K37" s="47">
        <v>2666</v>
      </c>
      <c r="L37" s="47">
        <v>2666</v>
      </c>
      <c r="M37" s="47">
        <v>2666</v>
      </c>
      <c r="N37" s="33">
        <f t="shared" si="2"/>
        <v>31992</v>
      </c>
    </row>
    <row r="38" spans="1:14" ht="15.75">
      <c r="A38" s="24" t="s">
        <v>39</v>
      </c>
      <c r="B38" s="47">
        <f>B36*0.98</f>
        <v>40500.46</v>
      </c>
      <c r="C38" s="47">
        <f>C36*0.97</f>
        <v>40087.19</v>
      </c>
      <c r="D38" s="47">
        <f>D36*0.98</f>
        <v>40500.46</v>
      </c>
      <c r="E38" s="47">
        <f>E36*1</f>
        <v>41327</v>
      </c>
      <c r="F38" s="47">
        <f>F36*0.93</f>
        <v>38434.11</v>
      </c>
      <c r="G38" s="47">
        <f>G36*0.98</f>
        <v>40500.46</v>
      </c>
      <c r="H38" s="47">
        <f>H36*0.94</f>
        <v>38847.38</v>
      </c>
      <c r="I38" s="47">
        <f>I36*0.98</f>
        <v>40500.46</v>
      </c>
      <c r="J38" s="47">
        <f>J36*1.05</f>
        <v>43393.35</v>
      </c>
      <c r="K38" s="47">
        <f>K36*0.98</f>
        <v>40500.46</v>
      </c>
      <c r="L38" s="47">
        <f>L36*1.01</f>
        <v>41740.27</v>
      </c>
      <c r="M38" s="47">
        <v>41012</v>
      </c>
      <c r="N38" s="33">
        <f t="shared" si="2"/>
        <v>487343.6</v>
      </c>
    </row>
    <row r="39" spans="1:14" ht="15.75">
      <c r="A39" s="24" t="s">
        <v>40</v>
      </c>
      <c r="B39" s="47">
        <f aca="true" t="shared" si="3" ref="B39:G39">B37</f>
        <v>2666</v>
      </c>
      <c r="C39" s="47">
        <f t="shared" si="3"/>
        <v>2666</v>
      </c>
      <c r="D39" s="47">
        <f t="shared" si="3"/>
        <v>2666</v>
      </c>
      <c r="E39" s="47">
        <f t="shared" si="3"/>
        <v>2666</v>
      </c>
      <c r="F39" s="47">
        <f t="shared" si="3"/>
        <v>2666</v>
      </c>
      <c r="G39" s="47">
        <f t="shared" si="3"/>
        <v>2666</v>
      </c>
      <c r="H39" s="47">
        <f aca="true" t="shared" si="4" ref="H39:M39">H37</f>
        <v>2666</v>
      </c>
      <c r="I39" s="47">
        <f t="shared" si="4"/>
        <v>2666</v>
      </c>
      <c r="J39" s="47">
        <f t="shared" si="4"/>
        <v>2666</v>
      </c>
      <c r="K39" s="47">
        <f t="shared" si="4"/>
        <v>2666</v>
      </c>
      <c r="L39" s="47">
        <f t="shared" si="4"/>
        <v>2666</v>
      </c>
      <c r="M39" s="47">
        <f t="shared" si="4"/>
        <v>2666</v>
      </c>
      <c r="N39" s="33">
        <f t="shared" si="2"/>
        <v>31992</v>
      </c>
    </row>
    <row r="40" spans="1:14" ht="15.75">
      <c r="A40" s="24" t="s">
        <v>41</v>
      </c>
      <c r="B40" s="47">
        <f aca="true" t="shared" si="5" ref="B40:G40">SUM(B38:B39)</f>
        <v>43166.46</v>
      </c>
      <c r="C40" s="47">
        <f t="shared" si="5"/>
        <v>42753.19</v>
      </c>
      <c r="D40" s="47">
        <f t="shared" si="5"/>
        <v>43166.46</v>
      </c>
      <c r="E40" s="47">
        <f t="shared" si="5"/>
        <v>43993</v>
      </c>
      <c r="F40" s="47">
        <f t="shared" si="5"/>
        <v>41100.11</v>
      </c>
      <c r="G40" s="47">
        <f t="shared" si="5"/>
        <v>43166.46</v>
      </c>
      <c r="H40" s="47">
        <f aca="true" t="shared" si="6" ref="H40:M40">SUM(H38:H39)</f>
        <v>41513.38</v>
      </c>
      <c r="I40" s="47">
        <f t="shared" si="6"/>
        <v>43166.46</v>
      </c>
      <c r="J40" s="47">
        <f t="shared" si="6"/>
        <v>46059.35</v>
      </c>
      <c r="K40" s="47">
        <f t="shared" si="6"/>
        <v>43166.46</v>
      </c>
      <c r="L40" s="47">
        <f t="shared" si="6"/>
        <v>44406.27</v>
      </c>
      <c r="M40" s="47">
        <f t="shared" si="6"/>
        <v>43678</v>
      </c>
      <c r="N40" s="33">
        <f t="shared" si="2"/>
        <v>519335.6</v>
      </c>
    </row>
    <row r="41" spans="1:14" ht="15.75">
      <c r="A41" s="24" t="s">
        <v>42</v>
      </c>
      <c r="B41" s="47">
        <f aca="true" t="shared" si="7" ref="B41:M41">G30</f>
        <v>0</v>
      </c>
      <c r="C41" s="47">
        <f t="shared" si="7"/>
        <v>107941.73</v>
      </c>
      <c r="D41" s="47">
        <f t="shared" si="7"/>
        <v>108218.92</v>
      </c>
      <c r="E41" s="47">
        <f t="shared" si="7"/>
        <v>2745.65</v>
      </c>
      <c r="F41" s="47">
        <f t="shared" si="7"/>
        <v>53533.68</v>
      </c>
      <c r="G41" s="47">
        <f t="shared" si="7"/>
        <v>8963.08</v>
      </c>
      <c r="H41" s="47">
        <f t="shared" si="7"/>
        <v>1164.81</v>
      </c>
      <c r="I41" s="47">
        <f t="shared" si="7"/>
        <v>2426.18</v>
      </c>
      <c r="J41" s="47">
        <f t="shared" si="7"/>
        <v>48643.369999999995</v>
      </c>
      <c r="K41" s="47">
        <f t="shared" si="7"/>
        <v>144362.8</v>
      </c>
      <c r="L41" s="47">
        <f t="shared" si="7"/>
        <v>0</v>
      </c>
      <c r="M41" s="47">
        <f t="shared" si="7"/>
        <v>0</v>
      </c>
      <c r="N41" s="33">
        <f t="shared" si="2"/>
        <v>478000.22</v>
      </c>
    </row>
    <row r="42" spans="1:28" s="6" customFormat="1" ht="15.75">
      <c r="A42" s="22" t="s">
        <v>43</v>
      </c>
      <c r="B42" s="33">
        <f aca="true" t="shared" si="8" ref="B42:G42">B34+B40-B41</f>
        <v>46784.46</v>
      </c>
      <c r="C42" s="33">
        <f t="shared" si="8"/>
        <v>-65188.53999999999</v>
      </c>
      <c r="D42" s="33">
        <f t="shared" si="8"/>
        <v>-65052.46</v>
      </c>
      <c r="E42" s="33">
        <f t="shared" si="8"/>
        <v>41247.35</v>
      </c>
      <c r="F42" s="33">
        <f t="shared" si="8"/>
        <v>-12433.57</v>
      </c>
      <c r="G42" s="33">
        <f t="shared" si="8"/>
        <v>34203.38</v>
      </c>
      <c r="H42" s="33">
        <f aca="true" t="shared" si="9" ref="H42:M42">H34+H40-H41</f>
        <v>40348.57</v>
      </c>
      <c r="I42" s="33">
        <f t="shared" si="9"/>
        <v>40740.28</v>
      </c>
      <c r="J42" s="33">
        <f t="shared" si="9"/>
        <v>-2584.019999999997</v>
      </c>
      <c r="K42" s="33">
        <f t="shared" si="9"/>
        <v>-101196.34</v>
      </c>
      <c r="L42" s="33">
        <f t="shared" si="9"/>
        <v>44406.27</v>
      </c>
      <c r="M42" s="33">
        <f t="shared" si="9"/>
        <v>43678</v>
      </c>
      <c r="N42" s="33">
        <f>B34-N41+N40</f>
        <v>44953.380000000005</v>
      </c>
      <c r="O42" s="17"/>
      <c r="P42" s="17"/>
      <c r="Q42" s="17"/>
      <c r="R42" s="17"/>
      <c r="S42" s="8"/>
      <c r="T42" s="3"/>
      <c r="U42" s="3"/>
      <c r="V42" s="3"/>
      <c r="W42" s="3"/>
      <c r="X42" s="3"/>
      <c r="Y42" s="3"/>
      <c r="Z42" s="3"/>
      <c r="AA42" s="3"/>
      <c r="AB42" s="3"/>
    </row>
  </sheetData>
  <sheetProtection/>
  <mergeCells count="21">
    <mergeCell ref="C2:K2"/>
    <mergeCell ref="C16:K16"/>
    <mergeCell ref="F17:R17"/>
    <mergeCell ref="C8:K8"/>
    <mergeCell ref="B17:E17"/>
    <mergeCell ref="A17:A18"/>
    <mergeCell ref="D1:E1"/>
    <mergeCell ref="C5:K5"/>
    <mergeCell ref="A1:C1"/>
    <mergeCell ref="C3:K3"/>
    <mergeCell ref="C9:K9"/>
    <mergeCell ref="C6:K6"/>
    <mergeCell ref="C4:K4"/>
    <mergeCell ref="C11:K11"/>
    <mergeCell ref="C14:K14"/>
    <mergeCell ref="C7:K7"/>
    <mergeCell ref="A31:P32"/>
    <mergeCell ref="C15:K15"/>
    <mergeCell ref="C10:K10"/>
    <mergeCell ref="C13:K13"/>
    <mergeCell ref="C12:K12"/>
  </mergeCells>
  <printOptions horizontalCentered="1"/>
  <pageMargins left="0.1968503937007874" right="0" top="0.984251968503937" bottom="0.1968503937007874" header="0.31496062992125984" footer="0.31496062992125984"/>
  <pageSetup fitToHeight="1" fitToWidth="1" horizontalDpi="300" verticalDpi="300" orientation="landscape" paperSize="9" scale="60" r:id="rId1"/>
  <colBreaks count="1" manualBreakCount="1">
    <brk id="1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2015-01-13T11:44:42Z</cp:lastPrinted>
  <dcterms:modified xsi:type="dcterms:W3CDTF">2016-01-11T07:17:46Z</dcterms:modified>
  <cp:category/>
  <cp:version/>
  <cp:contentType/>
  <cp:contentStatus/>
</cp:coreProperties>
</file>