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Унив27" sheetId="1" r:id="rId1"/>
  </sheets>
  <definedNames/>
  <calcPr fullCalcOnLoad="1" refMode="R1C1"/>
</workbook>
</file>

<file path=xl/sharedStrings.xml><?xml version="1.0" encoding="utf-8"?>
<sst xmlns="http://schemas.openxmlformats.org/spreadsheetml/2006/main" count="100" uniqueCount="76">
  <si>
    <t>Приведенная площадь (кв. м.)</t>
  </si>
  <si>
    <t>Дополнительная информация по дому</t>
  </si>
  <si>
    <t>Количество квартир</t>
  </si>
  <si>
    <t>Количество жильцов</t>
  </si>
  <si>
    <t>Места расположения э\щитовых в подъездах – 4 подъезд</t>
  </si>
  <si>
    <t>Материал стен</t>
  </si>
  <si>
    <t>кирпич</t>
  </si>
  <si>
    <t>Место расположения ввода ХВС, отопления,  ГВС: 1 подъезд</t>
  </si>
  <si>
    <t>Год постройки</t>
  </si>
  <si>
    <t>Место расположения приборов учета отопления, ГВС: подъезд 4</t>
  </si>
  <si>
    <t>Этажность</t>
  </si>
  <si>
    <t>Количество теплоузлов – 3</t>
  </si>
  <si>
    <t>Подъезды</t>
  </si>
  <si>
    <t xml:space="preserve">Принадлежность  ТОС: "Северное", Худякова Т.А. </t>
  </si>
  <si>
    <t>Площадь придомовой территории м2</t>
  </si>
  <si>
    <t>Обслуживает ТУ №1 тел 41-85-09</t>
  </si>
  <si>
    <t>Площадь лестничной клетки (кв.м.)</t>
  </si>
  <si>
    <t xml:space="preserve">             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</si>
  <si>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</si>
  <si>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</si>
  <si>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</si>
  <si>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</si>
  <si>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</si>
  <si>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</si>
  <si>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</si>
  <si>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</si>
  <si>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</si>
  <si>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</si>
  <si>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</si>
  <si>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 xml:space="preserve">декабрь </t>
  </si>
  <si>
    <t>итого</t>
  </si>
  <si>
    <t>руб.</t>
  </si>
  <si>
    <t>ИТОГО:</t>
  </si>
  <si>
    <t>Электронный счет по текущему ремонту</t>
  </si>
  <si>
    <t>дома №27 по ул. Университетская</t>
  </si>
  <si>
    <t>Начислено населению</t>
  </si>
  <si>
    <t>Поступило от населения</t>
  </si>
  <si>
    <t>Поступило всего</t>
  </si>
  <si>
    <t>Использовано на текущий ремонт</t>
  </si>
  <si>
    <t>Остаток денежных средств на конец периода</t>
  </si>
  <si>
    <t>июль</t>
  </si>
  <si>
    <t>декабрь</t>
  </si>
  <si>
    <t>Всего</t>
  </si>
  <si>
    <t>Объем</t>
  </si>
  <si>
    <t>Сумма, руб</t>
  </si>
  <si>
    <t>выполнено</t>
  </si>
  <si>
    <t xml:space="preserve">
Председатель совета МКД - Сорокин А.В.</t>
  </si>
  <si>
    <t xml:space="preserve">  Ед. изм.</t>
  </si>
  <si>
    <t>единица                 работ</t>
  </si>
  <si>
    <t>Цена на единицу работ в руб</t>
  </si>
  <si>
    <t>План работ по текущему ремонту на 2015 г составлен исходя из имеющейся задолженности дома по статье "текущий ремонт" на 01.01.2015 г. с включением в первую очередь работ, необходимых для безаварийного функционирования дома</t>
  </si>
  <si>
    <t>План работ на 2015 г.</t>
  </si>
  <si>
    <t>РЕЕСТР РАБОТ ПО ТЕКУЩЕМУ РЕМОНТУ ПО ВИДАМ РАБОТ И СТОИМОСТИ НА 2015 ГОД</t>
  </si>
  <si>
    <t>недовыполнение  ТР  на  01.01.2015 год.</t>
  </si>
  <si>
    <t>Тариф на ТР 2015г. -7,30 руб</t>
  </si>
  <si>
    <t xml:space="preserve">Дополнительные доходы </t>
  </si>
  <si>
    <t>Сумма  к выполнению ТР на 2015 год</t>
  </si>
  <si>
    <t>плата по нежилым помещениям</t>
  </si>
  <si>
    <t>ремонт теплоузлов</t>
  </si>
  <si>
    <t>уз</t>
  </si>
  <si>
    <t>окраска газопров.труб</t>
  </si>
  <si>
    <t>м2</t>
  </si>
  <si>
    <t>обустройство отмостков</t>
  </si>
  <si>
    <t>подъезд</t>
  </si>
  <si>
    <t>замена клапанов мусороприемника</t>
  </si>
  <si>
    <t>шт</t>
  </si>
  <si>
    <t>замена шиберов</t>
  </si>
  <si>
    <t>ремонт пола в мусорокамере</t>
  </si>
  <si>
    <t>Электронный паспорт  по ремонту общего имущества</t>
  </si>
  <si>
    <t>Начислено прочих доходов и нежилым</t>
  </si>
  <si>
    <t>Поступило прочих доходов и нежилым</t>
  </si>
  <si>
    <t>в т.ч.козырьки балконов (кв.35),</t>
  </si>
  <si>
    <t>косметич. Ремонт подъездов, 2,3,4,8</t>
  </si>
  <si>
    <t>косметич. Ремонт цоколя</t>
  </si>
  <si>
    <t>монтаж учета ХВС</t>
  </si>
  <si>
    <t>Сантехнические работы,козырьки балконов, кровля и прочие аварийные работы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</si>
</sst>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</numFmts>
  <fonts count="43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0" borderId="0">
      <alignment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33" applyFont="1">
      <alignment/>
      <protection/>
    </xf>
    <xf numFmtId="0" fontId="2" fillId="0" borderId="0" xfId="33" applyFont="1">
      <alignment/>
      <protection/>
    </xf>
    <xf numFmtId="0" fontId="3" fillId="0" borderId="0" xfId="33" applyNumberFormat="1" applyFont="1">
      <alignment/>
      <protection/>
    </xf>
    <xf numFmtId="0" fontId="2" fillId="0" borderId="0" xfId="33" applyNumberFormat="1" applyFont="1" applyBorder="1" applyAlignment="1">
      <alignment horizontal="left"/>
      <protection/>
    </xf>
    <xf numFmtId="0" fontId="2" fillId="0" borderId="0" xfId="33" applyNumberFormat="1" applyFont="1" applyFill="1" applyBorder="1" applyAlignment="1">
      <alignment horizontal="center"/>
      <protection/>
    </xf>
    <xf numFmtId="0" fontId="3" fillId="0" borderId="0" xfId="33" applyNumberFormat="1" applyFont="1" applyAlignment="1">
      <alignment horizontal="center"/>
      <protection/>
    </xf>
    <xf numFmtId="0" fontId="2" fillId="0" borderId="10" xfId="33" applyNumberFormat="1" applyFont="1" applyBorder="1" applyAlignment="1">
      <alignment horizontal="left"/>
      <protection/>
    </xf>
    <xf numFmtId="0" fontId="2" fillId="0" borderId="10" xfId="33" applyNumberFormat="1" applyFont="1" applyFill="1" applyBorder="1" applyAlignment="1">
      <alignment horizontal="center"/>
      <protection/>
    </xf>
    <xf numFmtId="0" fontId="2" fillId="0" borderId="0" xfId="33" applyNumberFormat="1" applyFont="1">
      <alignment/>
      <protection/>
    </xf>
    <xf numFmtId="0" fontId="2" fillId="0" borderId="0" xfId="33" applyNumberFormat="1" applyFont="1" applyFill="1" applyBorder="1" applyAlignment="1">
      <alignment horizontal="left"/>
      <protection/>
    </xf>
    <xf numFmtId="0" fontId="2" fillId="0" borderId="0" xfId="33" applyNumberFormat="1" applyFont="1" applyAlignment="1">
      <alignment horizontal="left"/>
      <protection/>
    </xf>
    <xf numFmtId="0" fontId="3" fillId="0" borderId="0" xfId="33" applyNumberFormat="1" applyFont="1" applyAlignment="1">
      <alignment horizontal="left"/>
      <protection/>
    </xf>
    <xf numFmtId="0" fontId="2" fillId="0" borderId="10" xfId="61" applyNumberFormat="1" applyFont="1" applyFill="1" applyBorder="1" applyAlignment="1">
      <alignment horizontal="center"/>
    </xf>
    <xf numFmtId="0" fontId="2" fillId="0" borderId="10" xfId="33" applyNumberFormat="1" applyFont="1" applyBorder="1">
      <alignment/>
      <protection/>
    </xf>
    <xf numFmtId="0" fontId="3" fillId="0" borderId="11" xfId="33" applyNumberFormat="1" applyFont="1" applyFill="1" applyBorder="1" applyAlignment="1">
      <alignment horizontal="center" vertical="top" wrapText="1"/>
      <protection/>
    </xf>
    <xf numFmtId="0" fontId="3" fillId="0" borderId="10" xfId="33" applyNumberFormat="1" applyFont="1" applyFill="1" applyBorder="1">
      <alignment/>
      <protection/>
    </xf>
    <xf numFmtId="0" fontId="3" fillId="0" borderId="10" xfId="33" applyNumberFormat="1" applyFont="1" applyBorder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33" applyNumberFormat="1" applyFont="1" applyBorder="1" applyAlignment="1">
      <alignment vertical="top" wrapText="1"/>
      <protection/>
    </xf>
    <xf numFmtId="0" fontId="2" fillId="0" borderId="0" xfId="33" applyNumberFormat="1" applyFont="1" applyFill="1" applyAlignment="1">
      <alignment horizontal="center"/>
      <protection/>
    </xf>
    <xf numFmtId="0" fontId="2" fillId="0" borderId="0" xfId="33" applyNumberFormat="1" applyFont="1" applyFill="1">
      <alignment/>
      <protection/>
    </xf>
    <xf numFmtId="0" fontId="2" fillId="0" borderId="0" xfId="33" applyNumberFormat="1" applyFont="1" applyAlignment="1">
      <alignment horizontal="center"/>
      <protection/>
    </xf>
    <xf numFmtId="0" fontId="3" fillId="0" borderId="0" xfId="0" applyNumberFormat="1" applyFont="1" applyAlignment="1">
      <alignment/>
    </xf>
    <xf numFmtId="0" fontId="3" fillId="0" borderId="0" xfId="33" applyNumberFormat="1" applyFont="1" applyFill="1" applyAlignment="1">
      <alignment horizontal="center"/>
      <protection/>
    </xf>
    <xf numFmtId="0" fontId="3" fillId="0" borderId="0" xfId="33" applyNumberFormat="1" applyFont="1" applyFill="1">
      <alignment/>
      <protection/>
    </xf>
    <xf numFmtId="0" fontId="3" fillId="0" borderId="0" xfId="0" applyNumberFormat="1" applyFont="1" applyAlignment="1">
      <alignment horizontal="left"/>
    </xf>
    <xf numFmtId="0" fontId="3" fillId="0" borderId="10" xfId="0" applyNumberFormat="1" applyFont="1" applyBorder="1" applyAlignment="1">
      <alignment/>
    </xf>
    <xf numFmtId="164" fontId="2" fillId="0" borderId="10" xfId="61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/>
    </xf>
    <xf numFmtId="1" fontId="3" fillId="0" borderId="0" xfId="33" applyNumberFormat="1" applyFont="1" applyFill="1" applyAlignment="1">
      <alignment horizontal="center"/>
      <protection/>
    </xf>
    <xf numFmtId="166" fontId="3" fillId="0" borderId="10" xfId="61" applyNumberFormat="1" applyFont="1" applyBorder="1" applyAlignment="1">
      <alignment horizontal="right" vertical="top" wrapText="1"/>
    </xf>
    <xf numFmtId="1" fontId="2" fillId="0" borderId="10" xfId="0" applyNumberFormat="1" applyFont="1" applyBorder="1" applyAlignment="1">
      <alignment/>
    </xf>
    <xf numFmtId="0" fontId="2" fillId="0" borderId="0" xfId="33" applyNumberFormat="1" applyFont="1" applyBorder="1">
      <alignment/>
      <protection/>
    </xf>
    <xf numFmtId="0" fontId="2" fillId="0" borderId="0" xfId="33" applyFont="1" applyBorder="1">
      <alignment/>
      <protection/>
    </xf>
    <xf numFmtId="0" fontId="2" fillId="0" borderId="0" xfId="0" applyNumberFormat="1" applyFont="1" applyAlignment="1">
      <alignment horizontal="left"/>
    </xf>
    <xf numFmtId="0" fontId="3" fillId="0" borderId="12" xfId="33" applyNumberFormat="1" applyFont="1" applyBorder="1">
      <alignment/>
      <protection/>
    </xf>
    <xf numFmtId="0" fontId="3" fillId="0" borderId="12" xfId="33" applyNumberFormat="1" applyFont="1" applyFill="1" applyBorder="1">
      <alignment/>
      <protection/>
    </xf>
    <xf numFmtId="0" fontId="2" fillId="0" borderId="12" xfId="33" applyNumberFormat="1" applyFont="1" applyFill="1" applyBorder="1" applyAlignment="1">
      <alignment horizontal="center" vertical="center"/>
      <protection/>
    </xf>
    <xf numFmtId="0" fontId="2" fillId="0" borderId="13" xfId="33" applyNumberFormat="1" applyFont="1" applyFill="1" applyBorder="1" applyAlignment="1">
      <alignment horizontal="center" vertical="center"/>
      <protection/>
    </xf>
    <xf numFmtId="0" fontId="2" fillId="0" borderId="14" xfId="33" applyNumberFormat="1" applyFont="1" applyFill="1" applyBorder="1" applyAlignment="1">
      <alignment horizontal="center" vertical="center"/>
      <protection/>
    </xf>
    <xf numFmtId="1" fontId="2" fillId="0" borderId="11" xfId="33" applyNumberFormat="1" applyFont="1" applyBorder="1" applyAlignment="1">
      <alignment horizontal="right"/>
      <protection/>
    </xf>
    <xf numFmtId="0" fontId="2" fillId="0" borderId="15" xfId="33" applyNumberFormat="1" applyFont="1" applyBorder="1" applyAlignment="1">
      <alignment horizontal="left"/>
      <protection/>
    </xf>
    <xf numFmtId="0" fontId="2" fillId="0" borderId="0" xfId="33" applyNumberFormat="1" applyFont="1" applyAlignment="1">
      <alignment horizontal="center" vertical="center" wrapText="1"/>
      <protection/>
    </xf>
    <xf numFmtId="0" fontId="2" fillId="0" borderId="16" xfId="33" applyNumberFormat="1" applyFont="1" applyBorder="1" applyAlignment="1">
      <alignment horizontal="center" vertical="center" wrapText="1"/>
      <protection/>
    </xf>
    <xf numFmtId="0" fontId="2" fillId="0" borderId="0" xfId="33" applyNumberFormat="1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 vertical="center" wrapText="1"/>
      <protection/>
    </xf>
    <xf numFmtId="0" fontId="2" fillId="0" borderId="0" xfId="33" applyFont="1" applyAlignment="1">
      <alignment horizontal="center" vertical="center" wrapText="1"/>
      <protection/>
    </xf>
    <xf numFmtId="0" fontId="2" fillId="0" borderId="17" xfId="33" applyNumberFormat="1" applyFont="1" applyBorder="1" applyAlignment="1">
      <alignment horizontal="center" vertical="center" wrapText="1"/>
      <protection/>
    </xf>
    <xf numFmtId="0" fontId="2" fillId="0" borderId="18" xfId="33" applyNumberFormat="1" applyFont="1" applyBorder="1" applyAlignment="1">
      <alignment horizontal="center" vertical="center" wrapText="1"/>
      <protection/>
    </xf>
    <xf numFmtId="0" fontId="2" fillId="0" borderId="19" xfId="33" applyNumberFormat="1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left"/>
      <protection/>
    </xf>
    <xf numFmtId="0" fontId="3" fillId="0" borderId="20" xfId="61" applyNumberFormat="1" applyFont="1" applyBorder="1" applyAlignment="1">
      <alignment horizontal="right" vertical="top" wrapText="1"/>
    </xf>
    <xf numFmtId="0" fontId="3" fillId="0" borderId="21" xfId="61" applyNumberFormat="1" applyFont="1" applyBorder="1" applyAlignment="1">
      <alignment horizontal="right" vertical="top" wrapText="1"/>
    </xf>
    <xf numFmtId="0" fontId="3" fillId="0" borderId="22" xfId="61" applyNumberFormat="1" applyFont="1" applyBorder="1" applyAlignment="1">
      <alignment horizontal="right" vertical="top" wrapText="1"/>
    </xf>
    <xf numFmtId="166" fontId="3" fillId="0" borderId="23" xfId="61" applyNumberFormat="1" applyFont="1" applyBorder="1" applyAlignment="1">
      <alignment horizontal="right" vertical="top" wrapText="1"/>
    </xf>
    <xf numFmtId="0" fontId="3" fillId="0" borderId="20" xfId="33" applyNumberFormat="1" applyFont="1" applyBorder="1" applyAlignment="1">
      <alignment horizontal="center" vertical="top" wrapText="1"/>
      <protection/>
    </xf>
    <xf numFmtId="0" fontId="3" fillId="0" borderId="10" xfId="33" applyNumberFormat="1" applyFont="1" applyBorder="1" applyAlignment="1">
      <alignment horizontal="center" vertical="top" wrapText="1"/>
      <protection/>
    </xf>
    <xf numFmtId="0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0" xfId="33" applyFont="1" applyAlignment="1">
      <alignment horizontal="center"/>
      <protection/>
    </xf>
    <xf numFmtId="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24" xfId="33" applyNumberFormat="1" applyFont="1" applyFill="1" applyBorder="1" applyAlignment="1">
      <alignment horizontal="center" vertical="center" wrapText="1"/>
      <protection/>
    </xf>
    <xf numFmtId="0" fontId="2" fillId="0" borderId="25" xfId="33" applyNumberFormat="1" applyFont="1" applyFill="1" applyBorder="1" applyAlignment="1">
      <alignment horizontal="center" vertical="center" wrapText="1"/>
      <protection/>
    </xf>
    <xf numFmtId="0" fontId="2" fillId="0" borderId="26" xfId="33" applyNumberFormat="1" applyFont="1" applyFill="1" applyBorder="1" applyAlignment="1">
      <alignment horizontal="center" vertical="center" wrapText="1"/>
      <protection/>
    </xf>
    <xf numFmtId="0" fontId="3" fillId="0" borderId="27" xfId="33" applyNumberFormat="1" applyFont="1" applyBorder="1" applyAlignment="1">
      <alignment horizontal="left" vertical="center" wrapText="1"/>
      <protection/>
    </xf>
    <xf numFmtId="0" fontId="3" fillId="0" borderId="28" xfId="33" applyNumberFormat="1" applyFont="1" applyBorder="1" applyAlignment="1">
      <alignment vertical="top" wrapText="1"/>
      <protection/>
    </xf>
    <xf numFmtId="0" fontId="3" fillId="0" borderId="28" xfId="33" applyNumberFormat="1" applyFont="1" applyBorder="1" applyAlignment="1">
      <alignment horizontal="left" vertical="top" wrapText="1"/>
      <protection/>
    </xf>
    <xf numFmtId="0" fontId="3" fillId="0" borderId="28" xfId="33" applyNumberFormat="1" applyFont="1" applyFill="1" applyBorder="1" applyAlignment="1">
      <alignment vertical="top" wrapText="1"/>
      <protection/>
    </xf>
    <xf numFmtId="0" fontId="3" fillId="0" borderId="28" xfId="33" applyNumberFormat="1" applyFont="1" applyBorder="1" applyAlignment="1">
      <alignment horizontal="left" vertical="center" wrapText="1"/>
      <protection/>
    </xf>
    <xf numFmtId="0" fontId="3" fillId="0" borderId="28" xfId="33" applyNumberFormat="1" applyFont="1" applyBorder="1" applyAlignment="1">
      <alignment wrapText="1"/>
      <protection/>
    </xf>
    <xf numFmtId="0" fontId="2" fillId="0" borderId="29" xfId="33" applyNumberFormat="1" applyFont="1" applyBorder="1" applyAlignment="1">
      <alignment vertical="top" wrapText="1"/>
      <protection/>
    </xf>
    <xf numFmtId="0" fontId="2" fillId="0" borderId="23" xfId="33" applyNumberFormat="1" applyFont="1" applyBorder="1" applyAlignment="1">
      <alignment vertical="top" wrapText="1"/>
      <protection/>
    </xf>
    <xf numFmtId="166" fontId="3" fillId="0" borderId="30" xfId="61" applyNumberFormat="1" applyFont="1" applyBorder="1" applyAlignment="1">
      <alignment horizontal="right" vertical="top" wrapText="1"/>
    </xf>
    <xf numFmtId="0" fontId="3" fillId="0" borderId="31" xfId="33" applyNumberFormat="1" applyFont="1" applyFill="1" applyBorder="1" applyAlignment="1">
      <alignment horizontal="center" vertical="top" wrapText="1"/>
      <protection/>
    </xf>
    <xf numFmtId="0" fontId="2" fillId="0" borderId="32" xfId="33" applyNumberFormat="1" applyFont="1" applyFill="1" applyBorder="1" applyAlignment="1">
      <alignment horizontal="center" vertical="top" wrapText="1"/>
      <protection/>
    </xf>
    <xf numFmtId="0" fontId="3" fillId="0" borderId="27" xfId="33" applyNumberFormat="1" applyFont="1" applyFill="1" applyBorder="1">
      <alignment/>
      <protection/>
    </xf>
    <xf numFmtId="0" fontId="3" fillId="0" borderId="20" xfId="33" applyNumberFormat="1" applyFont="1" applyFill="1" applyBorder="1">
      <alignment/>
      <protection/>
    </xf>
    <xf numFmtId="0" fontId="3" fillId="0" borderId="20" xfId="33" applyNumberFormat="1" applyFont="1" applyBorder="1">
      <alignment/>
      <protection/>
    </xf>
    <xf numFmtId="0" fontId="3" fillId="0" borderId="28" xfId="33" applyNumberFormat="1" applyFont="1" applyFill="1" applyBorder="1">
      <alignment/>
      <protection/>
    </xf>
    <xf numFmtId="0" fontId="2" fillId="0" borderId="29" xfId="33" applyNumberFormat="1" applyFont="1" applyBorder="1">
      <alignment/>
      <protection/>
    </xf>
    <xf numFmtId="0" fontId="2" fillId="0" borderId="23" xfId="33" applyNumberFormat="1" applyFont="1" applyBorder="1">
      <alignment/>
      <protection/>
    </xf>
    <xf numFmtId="0" fontId="3" fillId="0" borderId="33" xfId="33" applyNumberFormat="1" applyFont="1" applyBorder="1">
      <alignment/>
      <protection/>
    </xf>
    <xf numFmtId="0" fontId="2" fillId="0" borderId="34" xfId="33" applyNumberFormat="1" applyFont="1" applyBorder="1">
      <alignment/>
      <protection/>
    </xf>
    <xf numFmtId="1" fontId="2" fillId="0" borderId="31" xfId="33" applyNumberFormat="1" applyFont="1" applyBorder="1" applyAlignment="1">
      <alignment horizontal="right"/>
      <protection/>
    </xf>
    <xf numFmtId="1" fontId="2" fillId="0" borderId="32" xfId="33" applyNumberFormat="1" applyFont="1" applyBorder="1" applyAlignment="1">
      <alignment horizontal="right"/>
      <protection/>
    </xf>
    <xf numFmtId="0" fontId="3" fillId="0" borderId="15" xfId="33" applyNumberFormat="1" applyFont="1" applyBorder="1" applyAlignment="1">
      <alignment wrapText="1"/>
      <protection/>
    </xf>
    <xf numFmtId="0" fontId="3" fillId="0" borderId="35" xfId="33" applyNumberFormat="1" applyFont="1" applyBorder="1" applyAlignment="1">
      <alignment horizontal="center" vertical="top" wrapText="1"/>
      <protection/>
    </xf>
    <xf numFmtId="166" fontId="3" fillId="0" borderId="35" xfId="61" applyNumberFormat="1" applyFont="1" applyBorder="1" applyAlignment="1">
      <alignment horizontal="right" vertical="top" wrapText="1"/>
    </xf>
    <xf numFmtId="0" fontId="3" fillId="0" borderId="36" xfId="61" applyNumberFormat="1" applyFont="1" applyBorder="1" applyAlignment="1">
      <alignment horizontal="right" vertical="top" wrapText="1"/>
    </xf>
    <xf numFmtId="0" fontId="3" fillId="0" borderId="15" xfId="33" applyNumberFormat="1" applyFont="1" applyFill="1" applyBorder="1">
      <alignment/>
      <protection/>
    </xf>
    <xf numFmtId="0" fontId="3" fillId="0" borderId="35" xfId="33" applyNumberFormat="1" applyFont="1" applyFill="1" applyBorder="1">
      <alignment/>
      <protection/>
    </xf>
    <xf numFmtId="0" fontId="3" fillId="0" borderId="35" xfId="33" applyNumberFormat="1" applyFont="1" applyBorder="1">
      <alignment/>
      <protection/>
    </xf>
    <xf numFmtId="0" fontId="3" fillId="0" borderId="37" xfId="33" applyNumberFormat="1" applyFont="1" applyFill="1" applyBorder="1">
      <alignment/>
      <protection/>
    </xf>
    <xf numFmtId="1" fontId="2" fillId="0" borderId="38" xfId="33" applyNumberFormat="1" applyFont="1" applyBorder="1" applyAlignment="1">
      <alignment horizontal="right"/>
      <protection/>
    </xf>
    <xf numFmtId="0" fontId="2" fillId="0" borderId="16" xfId="33" applyNumberFormat="1" applyFont="1" applyBorder="1" applyAlignment="1">
      <alignment horizontal="center" vertical="center" wrapText="1"/>
      <protection/>
    </xf>
    <xf numFmtId="0" fontId="2" fillId="0" borderId="39" xfId="33" applyNumberFormat="1" applyFont="1" applyBorder="1" applyAlignment="1">
      <alignment horizontal="center" vertical="center" wrapText="1"/>
      <protection/>
    </xf>
    <xf numFmtId="0" fontId="2" fillId="0" borderId="40" xfId="33" applyNumberFormat="1" applyFont="1" applyBorder="1" applyAlignment="1">
      <alignment horizontal="center" vertical="center" wrapText="1"/>
      <protection/>
    </xf>
    <xf numFmtId="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39" xfId="33" applyNumberFormat="1" applyFont="1" applyFill="1" applyBorder="1" applyAlignment="1">
      <alignment horizontal="center" vertical="center" wrapText="1"/>
      <protection/>
    </xf>
    <xf numFmtId="0" fontId="2" fillId="0" borderId="10" xfId="33" applyNumberFormat="1" applyFont="1" applyFill="1" applyBorder="1" applyAlignment="1">
      <alignment horizontal="center" vertical="center"/>
      <protection/>
    </xf>
    <xf numFmtId="0" fontId="2" fillId="0" borderId="10" xfId="33" applyNumberFormat="1" applyFont="1" applyFill="1" applyBorder="1" applyAlignment="1">
      <alignment horizontal="center" vertical="center" wrapText="1"/>
      <protection/>
    </xf>
    <xf numFmtId="0" fontId="2" fillId="0" borderId="10" xfId="33" applyNumberFormat="1" applyFont="1" applyFill="1" applyBorder="1" applyAlignment="1">
      <alignment horizontal="left" vertical="center"/>
      <protection/>
    </xf>
    <xf numFmtId="0" fontId="2" fillId="0" borderId="12" xfId="33" applyNumberFormat="1" applyFont="1" applyFill="1" applyBorder="1" applyAlignment="1">
      <alignment horizontal="center" vertical="center"/>
      <protection/>
    </xf>
    <xf numFmtId="0" fontId="2" fillId="0" borderId="13" xfId="33" applyNumberFormat="1" applyFont="1" applyFill="1" applyBorder="1" applyAlignment="1">
      <alignment horizontal="center" vertical="center"/>
      <protection/>
    </xf>
    <xf numFmtId="0" fontId="2" fillId="0" borderId="14" xfId="33" applyNumberFormat="1" applyFont="1" applyFill="1" applyBorder="1" applyAlignment="1">
      <alignment horizontal="center" vertical="center"/>
      <protection/>
    </xf>
    <xf numFmtId="0" fontId="2" fillId="0" borderId="0" xfId="33" applyNumberFormat="1" applyFont="1" applyAlignment="1">
      <alignment wrapText="1"/>
      <protection/>
    </xf>
    <xf numFmtId="0" fontId="3" fillId="0" borderId="0" xfId="0" applyNumberFormat="1" applyFont="1" applyAlignment="1">
      <alignment wrapText="1"/>
    </xf>
    <xf numFmtId="0" fontId="2" fillId="32" borderId="41" xfId="33" applyNumberFormat="1" applyFont="1" applyFill="1" applyBorder="1" applyAlignment="1">
      <alignment horizontal="center" vertical="center" wrapText="1"/>
      <protection/>
    </xf>
    <xf numFmtId="0" fontId="2" fillId="32" borderId="20" xfId="0" applyNumberFormat="1" applyFont="1" applyFill="1" applyBorder="1" applyAlignment="1">
      <alignment horizontal="center" vertical="center" wrapText="1"/>
    </xf>
    <xf numFmtId="0" fontId="2" fillId="32" borderId="3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tabSelected="1" zoomScale="75" zoomScaleNormal="75" zoomScalePageLayoutView="0" workbookViewId="0" topLeftCell="A10">
      <selection activeCell="N38" sqref="N38"/>
    </sheetView>
  </sheetViews>
  <sheetFormatPr defaultColWidth="8.7109375" defaultRowHeight="12.75"/>
  <cols>
    <col min="1" max="1" width="2.7109375" style="3" customWidth="1"/>
    <col min="2" max="2" width="53.7109375" style="3" bestFit="1" customWidth="1"/>
    <col min="3" max="3" width="12.140625" style="25" bestFit="1" customWidth="1"/>
    <col min="4" max="4" width="9.7109375" style="26" customWidth="1"/>
    <col min="5" max="5" width="13.00390625" style="26" customWidth="1"/>
    <col min="6" max="6" width="12.7109375" style="26" customWidth="1"/>
    <col min="7" max="7" width="10.00390625" style="3" bestFit="1" customWidth="1"/>
    <col min="8" max="8" width="9.421875" style="3" customWidth="1"/>
    <col min="9" max="9" width="10.57421875" style="3" customWidth="1"/>
    <col min="10" max="10" width="8.8515625" style="3" customWidth="1"/>
    <col min="11" max="11" width="10.8515625" style="3" bestFit="1" customWidth="1"/>
    <col min="12" max="12" width="9.8515625" style="3" bestFit="1" customWidth="1"/>
    <col min="13" max="13" width="8.7109375" style="3" bestFit="1" customWidth="1"/>
    <col min="14" max="14" width="9.7109375" style="3" bestFit="1" customWidth="1"/>
    <col min="15" max="15" width="8.8515625" style="3" bestFit="1" customWidth="1"/>
    <col min="16" max="16" width="12.421875" style="3" customWidth="1"/>
    <col min="17" max="17" width="11.421875" style="3" customWidth="1"/>
    <col min="18" max="18" width="12.28125" style="3" customWidth="1"/>
    <col min="19" max="19" width="11.8515625" style="3" customWidth="1"/>
    <col min="20" max="20" width="13.00390625" style="6" customWidth="1"/>
    <col min="21" max="23" width="8.7109375" style="3" customWidth="1"/>
    <col min="24" max="16384" width="8.7109375" style="1" customWidth="1"/>
  </cols>
  <sheetData>
    <row r="1" spans="2:6" ht="15.75">
      <c r="B1" s="52" t="s">
        <v>68</v>
      </c>
      <c r="C1" s="4"/>
      <c r="D1" s="4" t="str">
        <f>D32</f>
        <v>дома №27 по ул. Университетская</v>
      </c>
      <c r="E1" s="5"/>
      <c r="F1" s="5"/>
    </row>
    <row r="2" spans="2:13" ht="15.75">
      <c r="B2" s="7" t="s">
        <v>0</v>
      </c>
      <c r="C2" s="8">
        <v>4372.2</v>
      </c>
      <c r="D2" s="101" t="s">
        <v>1</v>
      </c>
      <c r="E2" s="101"/>
      <c r="F2" s="101"/>
      <c r="G2" s="101"/>
      <c r="H2" s="101"/>
      <c r="I2" s="101"/>
      <c r="J2" s="101"/>
      <c r="K2" s="101"/>
      <c r="L2" s="101"/>
      <c r="M2" s="9"/>
    </row>
    <row r="3" spans="2:16" ht="15.75">
      <c r="B3" s="7" t="s">
        <v>2</v>
      </c>
      <c r="C3" s="8">
        <v>72</v>
      </c>
      <c r="D3" s="102" t="s">
        <v>46</v>
      </c>
      <c r="E3" s="101"/>
      <c r="F3" s="101"/>
      <c r="G3" s="101"/>
      <c r="H3" s="101"/>
      <c r="I3" s="101"/>
      <c r="J3" s="101"/>
      <c r="K3" s="101"/>
      <c r="L3" s="101"/>
      <c r="M3" s="10"/>
      <c r="N3" s="10"/>
      <c r="O3" s="10"/>
      <c r="P3" s="10"/>
    </row>
    <row r="4" spans="2:16" ht="15.75">
      <c r="B4" s="7" t="s">
        <v>3</v>
      </c>
      <c r="C4" s="8">
        <v>229</v>
      </c>
      <c r="D4" s="103" t="s">
        <v>4</v>
      </c>
      <c r="E4" s="103"/>
      <c r="F4" s="103"/>
      <c r="G4" s="103"/>
      <c r="H4" s="103"/>
      <c r="I4" s="103"/>
      <c r="J4" s="103"/>
      <c r="K4" s="103"/>
      <c r="L4" s="103"/>
      <c r="M4" s="11"/>
      <c r="N4" s="12"/>
      <c r="O4" s="12"/>
      <c r="P4" s="12"/>
    </row>
    <row r="5" spans="2:16" ht="15.75">
      <c r="B5" s="7" t="s">
        <v>5</v>
      </c>
      <c r="C5" s="8" t="s">
        <v>6</v>
      </c>
      <c r="D5" s="103" t="s">
        <v>7</v>
      </c>
      <c r="E5" s="103"/>
      <c r="F5" s="103"/>
      <c r="G5" s="103"/>
      <c r="H5" s="103"/>
      <c r="I5" s="103"/>
      <c r="J5" s="103"/>
      <c r="K5" s="103"/>
      <c r="L5" s="103"/>
      <c r="M5" s="11"/>
      <c r="N5" s="12"/>
      <c r="O5" s="12"/>
      <c r="P5" s="12"/>
    </row>
    <row r="6" spans="2:16" ht="15.75">
      <c r="B6" s="7" t="s">
        <v>8</v>
      </c>
      <c r="C6" s="8">
        <v>1985</v>
      </c>
      <c r="D6" s="103" t="s">
        <v>9</v>
      </c>
      <c r="E6" s="103"/>
      <c r="F6" s="103"/>
      <c r="G6" s="103"/>
      <c r="H6" s="103"/>
      <c r="I6" s="103"/>
      <c r="J6" s="103"/>
      <c r="K6" s="103"/>
      <c r="L6" s="103"/>
      <c r="M6" s="11"/>
      <c r="N6" s="12"/>
      <c r="O6" s="12"/>
      <c r="P6" s="12"/>
    </row>
    <row r="7" spans="2:16" ht="15.75">
      <c r="B7" s="7" t="s">
        <v>10</v>
      </c>
      <c r="C7" s="8">
        <v>5</v>
      </c>
      <c r="D7" s="103" t="s">
        <v>11</v>
      </c>
      <c r="E7" s="103"/>
      <c r="F7" s="103"/>
      <c r="G7" s="103"/>
      <c r="H7" s="103"/>
      <c r="I7" s="103"/>
      <c r="J7" s="103"/>
      <c r="K7" s="103"/>
      <c r="L7" s="103"/>
      <c r="M7" s="11"/>
      <c r="N7" s="12"/>
      <c r="O7" s="12"/>
      <c r="P7" s="12"/>
    </row>
    <row r="8" spans="2:16" ht="15.75">
      <c r="B8" s="7" t="s">
        <v>12</v>
      </c>
      <c r="C8" s="8">
        <v>8</v>
      </c>
      <c r="D8" s="103" t="s">
        <v>13</v>
      </c>
      <c r="E8" s="103"/>
      <c r="F8" s="103"/>
      <c r="G8" s="103"/>
      <c r="H8" s="103"/>
      <c r="I8" s="103"/>
      <c r="J8" s="103"/>
      <c r="K8" s="103"/>
      <c r="L8" s="103"/>
      <c r="M8" s="11"/>
      <c r="N8" s="12"/>
      <c r="O8" s="12"/>
      <c r="P8" s="12"/>
    </row>
    <row r="9" spans="2:16" ht="15.75">
      <c r="B9" s="7" t="s">
        <v>14</v>
      </c>
      <c r="C9" s="8">
        <v>1180</v>
      </c>
      <c r="D9" s="103" t="s">
        <v>15</v>
      </c>
      <c r="E9" s="103"/>
      <c r="F9" s="103"/>
      <c r="G9" s="103"/>
      <c r="H9" s="103"/>
      <c r="I9" s="103"/>
      <c r="J9" s="103"/>
      <c r="K9" s="103"/>
      <c r="L9" s="103"/>
      <c r="M9" s="11"/>
      <c r="N9" s="12"/>
      <c r="O9" s="12"/>
      <c r="P9" s="12"/>
    </row>
    <row r="10" spans="2:16" ht="15.75">
      <c r="B10" s="7" t="s">
        <v>16</v>
      </c>
      <c r="C10" s="8">
        <v>570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1"/>
      <c r="N10" s="12"/>
      <c r="O10" s="12"/>
      <c r="P10" s="12"/>
    </row>
    <row r="11" spans="2:16" ht="15.75">
      <c r="B11" s="7" t="s">
        <v>53</v>
      </c>
      <c r="C11" s="13">
        <v>60866</v>
      </c>
      <c r="D11" s="104"/>
      <c r="E11" s="105"/>
      <c r="F11" s="105"/>
      <c r="G11" s="105"/>
      <c r="H11" s="105"/>
      <c r="I11" s="105"/>
      <c r="J11" s="105"/>
      <c r="K11" s="105"/>
      <c r="L11" s="106"/>
      <c r="M11" s="11"/>
      <c r="N11" s="12"/>
      <c r="O11" s="12"/>
      <c r="P11" s="12"/>
    </row>
    <row r="12" spans="2:16" ht="15.75">
      <c r="B12" s="7" t="s">
        <v>54</v>
      </c>
      <c r="C12" s="29">
        <f>(7.3*12*C2)*0.94</f>
        <v>360024.43679999997</v>
      </c>
      <c r="D12" s="104"/>
      <c r="E12" s="105"/>
      <c r="F12" s="105"/>
      <c r="G12" s="105"/>
      <c r="H12" s="105"/>
      <c r="I12" s="105"/>
      <c r="J12" s="105"/>
      <c r="K12" s="105"/>
      <c r="L12" s="106"/>
      <c r="M12" s="11"/>
      <c r="N12" s="12"/>
      <c r="O12" s="12"/>
      <c r="P12" s="12"/>
    </row>
    <row r="13" spans="2:13" ht="15.75">
      <c r="B13" s="7" t="s">
        <v>55</v>
      </c>
      <c r="C13" s="29">
        <v>12408</v>
      </c>
      <c r="D13" s="104"/>
      <c r="E13" s="105"/>
      <c r="F13" s="105"/>
      <c r="G13" s="105"/>
      <c r="H13" s="105"/>
      <c r="I13" s="105"/>
      <c r="J13" s="105"/>
      <c r="K13" s="105"/>
      <c r="L13" s="106"/>
      <c r="M13" s="9"/>
    </row>
    <row r="14" spans="2:13" ht="15.75">
      <c r="B14" s="43" t="s">
        <v>57</v>
      </c>
      <c r="C14" s="29">
        <v>72495.7</v>
      </c>
      <c r="D14" s="39"/>
      <c r="E14" s="40"/>
      <c r="F14" s="40"/>
      <c r="G14" s="40"/>
      <c r="H14" s="40"/>
      <c r="I14" s="40"/>
      <c r="J14" s="40"/>
      <c r="K14" s="40"/>
      <c r="L14" s="41"/>
      <c r="M14" s="9"/>
    </row>
    <row r="15" spans="2:13" ht="16.5" thickBot="1">
      <c r="B15" s="14" t="s">
        <v>56</v>
      </c>
      <c r="C15" s="29">
        <f>SUM(C11:C14)</f>
        <v>505794.1368</v>
      </c>
      <c r="D15" s="104"/>
      <c r="E15" s="105"/>
      <c r="F15" s="105"/>
      <c r="G15" s="105"/>
      <c r="H15" s="105"/>
      <c r="I15" s="105"/>
      <c r="J15" s="105"/>
      <c r="K15" s="105"/>
      <c r="L15" s="106"/>
      <c r="M15" s="9"/>
    </row>
    <row r="16" spans="1:31" s="48" customFormat="1" ht="16.5" thickBot="1">
      <c r="A16" s="44"/>
      <c r="B16" s="96" t="s">
        <v>17</v>
      </c>
      <c r="C16" s="109" t="s">
        <v>51</v>
      </c>
      <c r="D16" s="110"/>
      <c r="E16" s="110"/>
      <c r="F16" s="111"/>
      <c r="G16" s="99" t="s">
        <v>47</v>
      </c>
      <c r="H16" s="98" t="s">
        <v>52</v>
      </c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45" t="s">
        <v>45</v>
      </c>
      <c r="U16" s="46"/>
      <c r="V16" s="46"/>
      <c r="W16" s="46"/>
      <c r="X16" s="47"/>
      <c r="Y16" s="47"/>
      <c r="Z16" s="47"/>
      <c r="AA16" s="47"/>
      <c r="AB16" s="47"/>
      <c r="AC16" s="47"/>
      <c r="AD16" s="47"/>
      <c r="AE16" s="47"/>
    </row>
    <row r="17" spans="1:23" s="48" customFormat="1" ht="54" customHeight="1" thickBot="1">
      <c r="A17" s="44"/>
      <c r="B17" s="97"/>
      <c r="C17" s="49" t="s">
        <v>48</v>
      </c>
      <c r="D17" s="50" t="s">
        <v>43</v>
      </c>
      <c r="E17" s="50" t="s">
        <v>49</v>
      </c>
      <c r="F17" s="51" t="s">
        <v>44</v>
      </c>
      <c r="G17" s="100"/>
      <c r="H17" s="63" t="s">
        <v>18</v>
      </c>
      <c r="I17" s="64" t="s">
        <v>19</v>
      </c>
      <c r="J17" s="64" t="s">
        <v>20</v>
      </c>
      <c r="K17" s="64" t="s">
        <v>21</v>
      </c>
      <c r="L17" s="64" t="s">
        <v>22</v>
      </c>
      <c r="M17" s="64" t="s">
        <v>23</v>
      </c>
      <c r="N17" s="64" t="s">
        <v>24</v>
      </c>
      <c r="O17" s="64" t="s">
        <v>25</v>
      </c>
      <c r="P17" s="64" t="s">
        <v>26</v>
      </c>
      <c r="Q17" s="64" t="s">
        <v>27</v>
      </c>
      <c r="R17" s="64" t="s">
        <v>28</v>
      </c>
      <c r="S17" s="65" t="s">
        <v>29</v>
      </c>
      <c r="T17" s="62" t="s">
        <v>30</v>
      </c>
      <c r="U17" s="44"/>
      <c r="V17" s="44"/>
      <c r="W17" s="44"/>
    </row>
    <row r="18" spans="2:20" ht="15.75">
      <c r="B18" s="66" t="s">
        <v>58</v>
      </c>
      <c r="C18" s="57" t="s">
        <v>59</v>
      </c>
      <c r="D18" s="57">
        <v>2</v>
      </c>
      <c r="E18" s="53">
        <v>3000</v>
      </c>
      <c r="F18" s="54">
        <f>D18*E18</f>
        <v>6000</v>
      </c>
      <c r="G18" s="75" t="s">
        <v>31</v>
      </c>
      <c r="H18" s="77"/>
      <c r="I18" s="78"/>
      <c r="J18" s="78"/>
      <c r="K18" s="79"/>
      <c r="L18" s="79"/>
      <c r="M18" s="79"/>
      <c r="N18" s="79"/>
      <c r="O18" s="79"/>
      <c r="P18" s="79"/>
      <c r="Q18" s="79"/>
      <c r="R18" s="79"/>
      <c r="S18" s="83"/>
      <c r="T18" s="85">
        <f aca="true" t="shared" si="0" ref="T18:T28">SUM(I18:S18)</f>
        <v>0</v>
      </c>
    </row>
    <row r="19" spans="2:20" ht="15.75">
      <c r="B19" s="67" t="s">
        <v>60</v>
      </c>
      <c r="C19" s="58" t="s">
        <v>61</v>
      </c>
      <c r="D19" s="58">
        <v>50</v>
      </c>
      <c r="E19" s="32">
        <v>230</v>
      </c>
      <c r="F19" s="55">
        <f aca="true" t="shared" si="1" ref="F19:F24">D19*E19</f>
        <v>11500</v>
      </c>
      <c r="G19" s="15" t="s">
        <v>31</v>
      </c>
      <c r="H19" s="80"/>
      <c r="I19" s="16"/>
      <c r="J19" s="16"/>
      <c r="K19" s="17"/>
      <c r="L19" s="17">
        <v>11500</v>
      </c>
      <c r="M19" s="17"/>
      <c r="N19" s="17"/>
      <c r="O19" s="17"/>
      <c r="P19" s="17"/>
      <c r="Q19" s="17"/>
      <c r="R19" s="17"/>
      <c r="S19" s="37"/>
      <c r="T19" s="42">
        <f t="shared" si="0"/>
        <v>11500</v>
      </c>
    </row>
    <row r="20" spans="2:20" ht="15.75">
      <c r="B20" s="68" t="s">
        <v>62</v>
      </c>
      <c r="C20" s="58" t="s">
        <v>61</v>
      </c>
      <c r="D20" s="58">
        <v>75</v>
      </c>
      <c r="E20" s="32">
        <v>1300</v>
      </c>
      <c r="F20" s="55">
        <f t="shared" si="1"/>
        <v>97500</v>
      </c>
      <c r="G20" s="15" t="s">
        <v>31</v>
      </c>
      <c r="H20" s="80"/>
      <c r="I20" s="16"/>
      <c r="J20" s="16"/>
      <c r="K20" s="16"/>
      <c r="L20" s="16">
        <v>88094.14</v>
      </c>
      <c r="M20" s="16"/>
      <c r="N20" s="16"/>
      <c r="O20" s="16"/>
      <c r="P20" s="16"/>
      <c r="Q20" s="16"/>
      <c r="R20" s="16"/>
      <c r="S20" s="38"/>
      <c r="T20" s="42">
        <f t="shared" si="0"/>
        <v>88094.14</v>
      </c>
    </row>
    <row r="21" spans="2:20" ht="15.75">
      <c r="B21" s="67" t="s">
        <v>72</v>
      </c>
      <c r="C21" s="58" t="s">
        <v>63</v>
      </c>
      <c r="D21" s="58">
        <v>4</v>
      </c>
      <c r="E21" s="32">
        <v>45000</v>
      </c>
      <c r="F21" s="55">
        <f t="shared" si="1"/>
        <v>180000</v>
      </c>
      <c r="G21" s="15" t="s">
        <v>31</v>
      </c>
      <c r="H21" s="80"/>
      <c r="I21" s="16"/>
      <c r="J21" s="16"/>
      <c r="K21" s="16"/>
      <c r="L21" s="16">
        <v>90356.89</v>
      </c>
      <c r="M21" s="16">
        <v>45880.49</v>
      </c>
      <c r="N21" s="16"/>
      <c r="O21" s="16"/>
      <c r="P21" s="16">
        <v>50028.65</v>
      </c>
      <c r="Q21" s="16"/>
      <c r="R21" s="16"/>
      <c r="S21" s="38"/>
      <c r="T21" s="42">
        <f t="shared" si="0"/>
        <v>186266.03</v>
      </c>
    </row>
    <row r="22" spans="2:20" ht="15.75">
      <c r="B22" s="69" t="s">
        <v>64</v>
      </c>
      <c r="C22" s="58" t="s">
        <v>65</v>
      </c>
      <c r="D22" s="58">
        <v>6</v>
      </c>
      <c r="E22" s="32">
        <v>4000</v>
      </c>
      <c r="F22" s="55">
        <f t="shared" si="1"/>
        <v>24000</v>
      </c>
      <c r="G22" s="15" t="s">
        <v>31</v>
      </c>
      <c r="H22" s="80"/>
      <c r="I22" s="16">
        <v>20233.96</v>
      </c>
      <c r="J22" s="16"/>
      <c r="K22" s="16"/>
      <c r="L22" s="16"/>
      <c r="M22" s="16"/>
      <c r="N22" s="17"/>
      <c r="O22" s="16"/>
      <c r="P22" s="16"/>
      <c r="Q22" s="16"/>
      <c r="R22" s="16"/>
      <c r="S22" s="38"/>
      <c r="T22" s="42">
        <f t="shared" si="0"/>
        <v>20233.96</v>
      </c>
    </row>
    <row r="23" spans="2:20" ht="15.75">
      <c r="B23" s="69" t="s">
        <v>66</v>
      </c>
      <c r="C23" s="58" t="s">
        <v>65</v>
      </c>
      <c r="D23" s="58">
        <v>8</v>
      </c>
      <c r="E23" s="32">
        <v>4000</v>
      </c>
      <c r="F23" s="55">
        <f t="shared" si="1"/>
        <v>32000</v>
      </c>
      <c r="G23" s="15" t="s">
        <v>31</v>
      </c>
      <c r="H23" s="80"/>
      <c r="I23" s="16"/>
      <c r="J23" s="16"/>
      <c r="K23" s="16"/>
      <c r="L23" s="16"/>
      <c r="M23" s="16">
        <v>36000</v>
      </c>
      <c r="N23" s="17"/>
      <c r="O23" s="16"/>
      <c r="P23" s="16"/>
      <c r="Q23" s="16"/>
      <c r="R23" s="16"/>
      <c r="S23" s="38"/>
      <c r="T23" s="42">
        <f t="shared" si="0"/>
        <v>36000</v>
      </c>
    </row>
    <row r="24" spans="2:20" ht="15.75">
      <c r="B24" s="70" t="s">
        <v>67</v>
      </c>
      <c r="C24" s="58" t="s">
        <v>63</v>
      </c>
      <c r="D24" s="58">
        <v>8</v>
      </c>
      <c r="E24" s="32">
        <v>1000</v>
      </c>
      <c r="F24" s="55">
        <f t="shared" si="1"/>
        <v>8000</v>
      </c>
      <c r="G24" s="15" t="s">
        <v>31</v>
      </c>
      <c r="H24" s="80"/>
      <c r="I24" s="16"/>
      <c r="J24" s="16"/>
      <c r="K24" s="16"/>
      <c r="L24" s="16"/>
      <c r="M24" s="16"/>
      <c r="N24" s="17"/>
      <c r="O24" s="16">
        <v>689.61</v>
      </c>
      <c r="P24" s="16"/>
      <c r="Q24" s="16"/>
      <c r="R24" s="16"/>
      <c r="S24" s="38"/>
      <c r="T24" s="42">
        <f t="shared" si="0"/>
        <v>689.61</v>
      </c>
    </row>
    <row r="25" spans="2:20" ht="31.5">
      <c r="B25" s="71" t="s">
        <v>75</v>
      </c>
      <c r="C25" s="58"/>
      <c r="D25" s="58"/>
      <c r="E25" s="32"/>
      <c r="F25" s="55">
        <v>74000</v>
      </c>
      <c r="G25" s="15" t="s">
        <v>31</v>
      </c>
      <c r="H25" s="80"/>
      <c r="I25" s="16"/>
      <c r="J25" s="16"/>
      <c r="K25" s="16"/>
      <c r="L25" s="16"/>
      <c r="M25" s="16">
        <f>2901.43+3128.15</f>
        <v>6029.58</v>
      </c>
      <c r="N25" s="17">
        <f>963.55+3015.44</f>
        <v>3978.99</v>
      </c>
      <c r="O25" s="16"/>
      <c r="P25" s="16"/>
      <c r="Q25" s="16"/>
      <c r="R25" s="16">
        <v>4497.52</v>
      </c>
      <c r="S25" s="38"/>
      <c r="T25" s="42">
        <f t="shared" si="0"/>
        <v>14506.09</v>
      </c>
    </row>
    <row r="26" spans="2:20" ht="15.75">
      <c r="B26" s="71" t="s">
        <v>71</v>
      </c>
      <c r="C26" s="58"/>
      <c r="D26" s="58"/>
      <c r="E26" s="32"/>
      <c r="F26" s="55"/>
      <c r="G26" s="15" t="s">
        <v>31</v>
      </c>
      <c r="H26" s="80"/>
      <c r="I26" s="16"/>
      <c r="J26" s="16"/>
      <c r="K26" s="16"/>
      <c r="L26" s="16">
        <v>3600</v>
      </c>
      <c r="M26" s="16"/>
      <c r="N26" s="17"/>
      <c r="O26" s="16"/>
      <c r="P26" s="16"/>
      <c r="Q26" s="16"/>
      <c r="R26" s="16"/>
      <c r="S26" s="38"/>
      <c r="T26" s="42">
        <f t="shared" si="0"/>
        <v>3600</v>
      </c>
    </row>
    <row r="27" spans="2:20" ht="15.75">
      <c r="B27" s="87" t="s">
        <v>73</v>
      </c>
      <c r="C27" s="88"/>
      <c r="D27" s="88"/>
      <c r="E27" s="89"/>
      <c r="F27" s="90"/>
      <c r="G27" s="15" t="s">
        <v>31</v>
      </c>
      <c r="H27" s="91"/>
      <c r="I27" s="92"/>
      <c r="J27" s="92"/>
      <c r="K27" s="92"/>
      <c r="L27" s="92"/>
      <c r="M27" s="92"/>
      <c r="N27" s="93"/>
      <c r="O27" s="92"/>
      <c r="P27" s="92">
        <v>82697.14</v>
      </c>
      <c r="Q27" s="92"/>
      <c r="R27" s="92"/>
      <c r="S27" s="94"/>
      <c r="T27" s="95">
        <f t="shared" si="0"/>
        <v>82697.14</v>
      </c>
    </row>
    <row r="28" spans="2:20" ht="15.75">
      <c r="B28" s="87" t="s">
        <v>74</v>
      </c>
      <c r="C28" s="88"/>
      <c r="D28" s="88"/>
      <c r="E28" s="89"/>
      <c r="F28" s="90"/>
      <c r="G28" s="15" t="s">
        <v>31</v>
      </c>
      <c r="H28" s="91"/>
      <c r="I28" s="92"/>
      <c r="J28" s="92"/>
      <c r="K28" s="92"/>
      <c r="L28" s="92"/>
      <c r="M28" s="92"/>
      <c r="N28" s="93"/>
      <c r="O28" s="92"/>
      <c r="P28" s="92"/>
      <c r="Q28" s="92">
        <v>89251.55</v>
      </c>
      <c r="R28" s="92"/>
      <c r="S28" s="94"/>
      <c r="T28" s="95">
        <f t="shared" si="0"/>
        <v>89251.55</v>
      </c>
    </row>
    <row r="29" spans="1:23" s="35" customFormat="1" ht="16.5" thickBot="1">
      <c r="A29" s="34"/>
      <c r="B29" s="72" t="s">
        <v>32</v>
      </c>
      <c r="C29" s="73"/>
      <c r="D29" s="73"/>
      <c r="E29" s="56"/>
      <c r="F29" s="74">
        <f>SUM(F18:F25)</f>
        <v>433000</v>
      </c>
      <c r="G29" s="76" t="s">
        <v>31</v>
      </c>
      <c r="H29" s="81">
        <f aca="true" t="shared" si="2" ref="H29:Q29">SUM(H19:H28)</f>
        <v>0</v>
      </c>
      <c r="I29" s="82">
        <f t="shared" si="2"/>
        <v>20233.96</v>
      </c>
      <c r="J29" s="82">
        <f t="shared" si="2"/>
        <v>0</v>
      </c>
      <c r="K29" s="82">
        <f t="shared" si="2"/>
        <v>0</v>
      </c>
      <c r="L29" s="82">
        <f t="shared" si="2"/>
        <v>193551.03</v>
      </c>
      <c r="M29" s="82">
        <f t="shared" si="2"/>
        <v>87910.06999999999</v>
      </c>
      <c r="N29" s="82">
        <f t="shared" si="2"/>
        <v>3978.99</v>
      </c>
      <c r="O29" s="82">
        <f t="shared" si="2"/>
        <v>689.61</v>
      </c>
      <c r="P29" s="82">
        <f t="shared" si="2"/>
        <v>132725.79</v>
      </c>
      <c r="Q29" s="82">
        <f t="shared" si="2"/>
        <v>89251.55</v>
      </c>
      <c r="R29" s="82">
        <f>SUM(R18:R26)</f>
        <v>4497.52</v>
      </c>
      <c r="S29" s="84">
        <f>SUM(S18:S26)</f>
        <v>0</v>
      </c>
      <c r="T29" s="86">
        <f>SUM(T19:T28)</f>
        <v>532838.52</v>
      </c>
      <c r="U29" s="34"/>
      <c r="V29" s="34"/>
      <c r="W29" s="34"/>
    </row>
    <row r="30" spans="2:17" ht="15.75">
      <c r="B30" s="107" t="s">
        <v>50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</row>
    <row r="31" spans="2:17" ht="15.75"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</row>
    <row r="32" spans="1:23" s="2" customFormat="1" ht="15.75">
      <c r="A32" s="18"/>
      <c r="B32" s="19" t="s">
        <v>33</v>
      </c>
      <c r="C32" s="20"/>
      <c r="D32" s="19" t="s">
        <v>34</v>
      </c>
      <c r="E32" s="20"/>
      <c r="F32" s="20"/>
      <c r="G32" s="21"/>
      <c r="H32" s="22"/>
      <c r="I32" s="22"/>
      <c r="J32" s="22"/>
      <c r="K32" s="9"/>
      <c r="L32" s="9"/>
      <c r="M32" s="9"/>
      <c r="N32" s="9"/>
      <c r="O32" s="9"/>
      <c r="P32" s="9"/>
      <c r="Q32" s="9"/>
      <c r="R32" s="9"/>
      <c r="S32" s="9"/>
      <c r="T32" s="23"/>
      <c r="U32" s="9"/>
      <c r="V32" s="9"/>
      <c r="W32" s="9"/>
    </row>
    <row r="33" spans="1:15" ht="15.75">
      <c r="A33" s="24">
        <v>1</v>
      </c>
      <c r="B33" s="27" t="str">
        <f>B11</f>
        <v>недовыполнение  ТР  на  01.01.2015 год.</v>
      </c>
      <c r="C33" s="28">
        <f>C11</f>
        <v>60866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23" s="61" customFormat="1" ht="15.75">
      <c r="A34" s="59"/>
      <c r="B34" s="59"/>
      <c r="C34" s="60" t="s">
        <v>18</v>
      </c>
      <c r="D34" s="60" t="s">
        <v>19</v>
      </c>
      <c r="E34" s="60" t="s">
        <v>20</v>
      </c>
      <c r="F34" s="60" t="s">
        <v>21</v>
      </c>
      <c r="G34" s="60" t="s">
        <v>22</v>
      </c>
      <c r="H34" s="60" t="s">
        <v>23</v>
      </c>
      <c r="I34" s="60" t="s">
        <v>40</v>
      </c>
      <c r="J34" s="60" t="s">
        <v>25</v>
      </c>
      <c r="K34" s="60" t="s">
        <v>26</v>
      </c>
      <c r="L34" s="60" t="s">
        <v>27</v>
      </c>
      <c r="M34" s="60" t="s">
        <v>28</v>
      </c>
      <c r="N34" s="60" t="s">
        <v>41</v>
      </c>
      <c r="O34" s="60" t="s">
        <v>42</v>
      </c>
      <c r="P34" s="23"/>
      <c r="Q34" s="23"/>
      <c r="R34" s="23"/>
      <c r="S34" s="23"/>
      <c r="T34" s="23"/>
      <c r="U34" s="23"/>
      <c r="V34" s="23"/>
      <c r="W34" s="23"/>
    </row>
    <row r="35" spans="1:15" ht="15.75">
      <c r="A35" s="24">
        <v>2</v>
      </c>
      <c r="B35" s="27" t="s">
        <v>35</v>
      </c>
      <c r="C35" s="30">
        <v>29991</v>
      </c>
      <c r="D35" s="30">
        <v>29991</v>
      </c>
      <c r="E35" s="30">
        <v>29991</v>
      </c>
      <c r="F35" s="30">
        <v>29991</v>
      </c>
      <c r="G35" s="30">
        <v>29991</v>
      </c>
      <c r="H35" s="30">
        <v>29991</v>
      </c>
      <c r="I35" s="30">
        <v>29991</v>
      </c>
      <c r="J35" s="30">
        <v>29991</v>
      </c>
      <c r="K35" s="30">
        <v>29991</v>
      </c>
      <c r="L35" s="30">
        <v>29991</v>
      </c>
      <c r="M35" s="30">
        <v>29991</v>
      </c>
      <c r="N35" s="30">
        <v>29999</v>
      </c>
      <c r="O35" s="33">
        <f aca="true" t="shared" si="3" ref="O35:O40">SUM(C35:N35)</f>
        <v>359900</v>
      </c>
    </row>
    <row r="36" spans="1:15" ht="15.75">
      <c r="A36" s="24">
        <v>3</v>
      </c>
      <c r="B36" s="24" t="s">
        <v>69</v>
      </c>
      <c r="C36" s="30">
        <v>7075</v>
      </c>
      <c r="D36" s="30">
        <v>7075</v>
      </c>
      <c r="E36" s="30">
        <v>7075</v>
      </c>
      <c r="F36" s="30">
        <v>7075</v>
      </c>
      <c r="G36" s="30">
        <v>7075</v>
      </c>
      <c r="H36" s="30">
        <v>7075</v>
      </c>
      <c r="I36" s="30">
        <v>7075</v>
      </c>
      <c r="J36" s="30">
        <v>7075</v>
      </c>
      <c r="K36" s="30">
        <v>7075</v>
      </c>
      <c r="L36" s="30">
        <v>7075</v>
      </c>
      <c r="M36" s="30">
        <v>7075</v>
      </c>
      <c r="N36" s="30">
        <v>7075</v>
      </c>
      <c r="O36" s="33">
        <f t="shared" si="3"/>
        <v>84900</v>
      </c>
    </row>
    <row r="37" spans="1:15" ht="15.75">
      <c r="A37" s="24">
        <v>4</v>
      </c>
      <c r="B37" s="27" t="s">
        <v>36</v>
      </c>
      <c r="C37" s="30">
        <f>C35*0.97</f>
        <v>29091.27</v>
      </c>
      <c r="D37" s="30">
        <f>D35*0.97</f>
        <v>29091.27</v>
      </c>
      <c r="E37" s="30">
        <f>E35*0.93</f>
        <v>27891.63</v>
      </c>
      <c r="F37" s="30">
        <f>F35*1.04</f>
        <v>31190.64</v>
      </c>
      <c r="G37" s="30">
        <f>G35*1</f>
        <v>29991</v>
      </c>
      <c r="H37" s="30">
        <f>H35*0.8</f>
        <v>23992.800000000003</v>
      </c>
      <c r="I37" s="30">
        <f>I35*1.07</f>
        <v>32090.370000000003</v>
      </c>
      <c r="J37" s="30">
        <f>J35*0.92</f>
        <v>27591.72</v>
      </c>
      <c r="K37" s="30">
        <f>K35*0.82</f>
        <v>24592.62</v>
      </c>
      <c r="L37" s="30">
        <f>L35*1.15</f>
        <v>34489.649999999994</v>
      </c>
      <c r="M37" s="30">
        <f>M35*1</f>
        <v>29991</v>
      </c>
      <c r="N37" s="30">
        <v>37988</v>
      </c>
      <c r="O37" s="33">
        <f t="shared" si="3"/>
        <v>357991.97</v>
      </c>
    </row>
    <row r="38" spans="1:15" ht="15.75">
      <c r="A38" s="24">
        <v>5</v>
      </c>
      <c r="B38" s="27" t="s">
        <v>70</v>
      </c>
      <c r="C38" s="30">
        <f aca="true" t="shared" si="4" ref="C38:H38">C36</f>
        <v>7075</v>
      </c>
      <c r="D38" s="30">
        <f t="shared" si="4"/>
        <v>7075</v>
      </c>
      <c r="E38" s="30">
        <f t="shared" si="4"/>
        <v>7075</v>
      </c>
      <c r="F38" s="30">
        <f t="shared" si="4"/>
        <v>7075</v>
      </c>
      <c r="G38" s="30">
        <f t="shared" si="4"/>
        <v>7075</v>
      </c>
      <c r="H38" s="30">
        <f t="shared" si="4"/>
        <v>7075</v>
      </c>
      <c r="I38" s="30">
        <f aca="true" t="shared" si="5" ref="I38:N38">I36</f>
        <v>7075</v>
      </c>
      <c r="J38" s="30">
        <f t="shared" si="5"/>
        <v>7075</v>
      </c>
      <c r="K38" s="30">
        <f t="shared" si="5"/>
        <v>7075</v>
      </c>
      <c r="L38" s="30">
        <f t="shared" si="5"/>
        <v>7075</v>
      </c>
      <c r="M38" s="30">
        <f t="shared" si="5"/>
        <v>7075</v>
      </c>
      <c r="N38" s="30">
        <f t="shared" si="5"/>
        <v>7075</v>
      </c>
      <c r="O38" s="33">
        <f t="shared" si="3"/>
        <v>84900</v>
      </c>
    </row>
    <row r="39" spans="1:15" ht="15.75">
      <c r="A39" s="24">
        <v>6</v>
      </c>
      <c r="B39" s="27" t="s">
        <v>37</v>
      </c>
      <c r="C39" s="30">
        <f aca="true" t="shared" si="6" ref="C39:H39">SUM(C37:C38)</f>
        <v>36166.270000000004</v>
      </c>
      <c r="D39" s="30">
        <f t="shared" si="6"/>
        <v>36166.270000000004</v>
      </c>
      <c r="E39" s="30">
        <f t="shared" si="6"/>
        <v>34966.630000000005</v>
      </c>
      <c r="F39" s="30">
        <f t="shared" si="6"/>
        <v>38265.64</v>
      </c>
      <c r="G39" s="30">
        <f t="shared" si="6"/>
        <v>37066</v>
      </c>
      <c r="H39" s="30">
        <f t="shared" si="6"/>
        <v>31067.800000000003</v>
      </c>
      <c r="I39" s="30">
        <f aca="true" t="shared" si="7" ref="I39:N39">SUM(I37:I38)</f>
        <v>39165.37</v>
      </c>
      <c r="J39" s="30">
        <f t="shared" si="7"/>
        <v>34666.72</v>
      </c>
      <c r="K39" s="30">
        <f t="shared" si="7"/>
        <v>31667.62</v>
      </c>
      <c r="L39" s="30">
        <f t="shared" si="7"/>
        <v>41564.649999999994</v>
      </c>
      <c r="M39" s="30">
        <f t="shared" si="7"/>
        <v>37066</v>
      </c>
      <c r="N39" s="30">
        <f t="shared" si="7"/>
        <v>45063</v>
      </c>
      <c r="O39" s="33">
        <f t="shared" si="3"/>
        <v>442891.97</v>
      </c>
    </row>
    <row r="40" spans="1:15" ht="15.75">
      <c r="A40" s="24">
        <v>7</v>
      </c>
      <c r="B40" s="27" t="s">
        <v>38</v>
      </c>
      <c r="C40" s="30">
        <f aca="true" t="shared" si="8" ref="C40:N40">H29</f>
        <v>0</v>
      </c>
      <c r="D40" s="30">
        <f t="shared" si="8"/>
        <v>20233.96</v>
      </c>
      <c r="E40" s="30">
        <f t="shared" si="8"/>
        <v>0</v>
      </c>
      <c r="F40" s="30">
        <f t="shared" si="8"/>
        <v>0</v>
      </c>
      <c r="G40" s="30">
        <f t="shared" si="8"/>
        <v>193551.03</v>
      </c>
      <c r="H40" s="30">
        <f t="shared" si="8"/>
        <v>87910.06999999999</v>
      </c>
      <c r="I40" s="30">
        <f t="shared" si="8"/>
        <v>3978.99</v>
      </c>
      <c r="J40" s="30">
        <f t="shared" si="8"/>
        <v>689.61</v>
      </c>
      <c r="K40" s="30">
        <f t="shared" si="8"/>
        <v>132725.79</v>
      </c>
      <c r="L40" s="30">
        <f t="shared" si="8"/>
        <v>89251.55</v>
      </c>
      <c r="M40" s="30">
        <f t="shared" si="8"/>
        <v>4497.52</v>
      </c>
      <c r="N40" s="30">
        <f t="shared" si="8"/>
        <v>0</v>
      </c>
      <c r="O40" s="33">
        <f t="shared" si="3"/>
        <v>532838.52</v>
      </c>
    </row>
    <row r="41" spans="1:23" s="2" customFormat="1" ht="15.75">
      <c r="A41" s="18">
        <v>8</v>
      </c>
      <c r="B41" s="36" t="s">
        <v>39</v>
      </c>
      <c r="C41" s="33">
        <f>C33+C39-C40</f>
        <v>97032.27</v>
      </c>
      <c r="D41" s="33">
        <f aca="true" t="shared" si="9" ref="D41:N41">C41+D39-D40</f>
        <v>112964.58000000002</v>
      </c>
      <c r="E41" s="33">
        <f t="shared" si="9"/>
        <v>147931.21000000002</v>
      </c>
      <c r="F41" s="33">
        <f t="shared" si="9"/>
        <v>186196.85000000003</v>
      </c>
      <c r="G41" s="33">
        <f t="shared" si="9"/>
        <v>29711.820000000036</v>
      </c>
      <c r="H41" s="33">
        <f t="shared" si="9"/>
        <v>-27130.449999999953</v>
      </c>
      <c r="I41" s="33">
        <f t="shared" si="9"/>
        <v>8055.930000000049</v>
      </c>
      <c r="J41" s="33">
        <f t="shared" si="9"/>
        <v>42033.04000000005</v>
      </c>
      <c r="K41" s="33">
        <f t="shared" si="9"/>
        <v>-59025.12999999996</v>
      </c>
      <c r="L41" s="33">
        <f t="shared" si="9"/>
        <v>-106712.02999999997</v>
      </c>
      <c r="M41" s="33">
        <f t="shared" si="9"/>
        <v>-74143.54999999997</v>
      </c>
      <c r="N41" s="33">
        <f t="shared" si="9"/>
        <v>-29080.549999999974</v>
      </c>
      <c r="O41" s="33">
        <f>C33-O40+O39</f>
        <v>-29080.550000000047</v>
      </c>
      <c r="P41" s="9"/>
      <c r="Q41" s="9"/>
      <c r="R41" s="9"/>
      <c r="S41" s="9"/>
      <c r="T41" s="23"/>
      <c r="U41" s="9"/>
      <c r="V41" s="9"/>
      <c r="W41" s="9"/>
    </row>
    <row r="42" ht="15.75">
      <c r="C42" s="31"/>
    </row>
  </sheetData>
  <sheetProtection/>
  <mergeCells count="18">
    <mergeCell ref="B30:Q31"/>
    <mergeCell ref="D10:L10"/>
    <mergeCell ref="D5:L5"/>
    <mergeCell ref="D11:L11"/>
    <mergeCell ref="D12:L12"/>
    <mergeCell ref="D6:L6"/>
    <mergeCell ref="D7:L7"/>
    <mergeCell ref="D8:L8"/>
    <mergeCell ref="D9:L9"/>
    <mergeCell ref="C16:F16"/>
    <mergeCell ref="B16:B17"/>
    <mergeCell ref="H16:S16"/>
    <mergeCell ref="G16:G17"/>
    <mergeCell ref="D2:L2"/>
    <mergeCell ref="D3:L3"/>
    <mergeCell ref="D4:L4"/>
    <mergeCell ref="D15:L15"/>
    <mergeCell ref="D13:L13"/>
  </mergeCells>
  <printOptions horizontalCentered="1"/>
  <pageMargins left="0.2755905511811024" right="0.1968503937007874" top="0.3937007874015748" bottom="0" header="0.5118110236220472" footer="0.5118110236220472"/>
  <pageSetup fitToHeight="0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2013-07-04T05:01:03Z</cp:lastPrinted>
  <dcterms:modified xsi:type="dcterms:W3CDTF">2016-01-11T07:16:53Z</dcterms:modified>
  <cp:category/>
  <cp:version/>
  <cp:contentType/>
  <cp:contentStatus/>
</cp:coreProperties>
</file>