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3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<sst xmlns="http://schemas.openxmlformats.org/spreadsheetml/2006/main" count="109" uniqueCount="80">
  <si>
    <t>Приведенная площадь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</si>
  <si>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</si>
  <si>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</si>
  <si>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</si>
  <si>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1,3 подъезд</t>
  </si>
  <si>
    <t>Материал стен</t>
  </si>
  <si>
    <t>к/п</t>
  </si>
  <si>
    <t>Место расположения ввода ХВС, отопления,ГВС: 5 подъезд</t>
  </si>
  <si>
    <t>Год постройки</t>
  </si>
  <si>
    <t>Место расположения приборов учета ХВС, отопления,  ГВС: подъезд 3</t>
  </si>
  <si>
    <t>Этажность</t>
  </si>
  <si>
    <t>Количество теплоузлов - 5</t>
  </si>
  <si>
    <t>Подъезды</t>
  </si>
  <si>
    <t xml:space="preserve">Принадлежность  ТОС: "Северное", Худякова Т.А. </t>
  </si>
  <si>
    <t>Площадь придомовой территории м2</t>
  </si>
  <si>
    <t>Обслуживает ТУ №1 тел 41-85-09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</si>
  <si>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</si>
  <si>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</si>
  <si>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</si>
  <si>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</si>
  <si>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</si>
  <si>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</si>
  <si>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</si>
  <si>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</si>
  <si>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</si>
  <si>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</si>
  <si>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</si>
  <si>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</si>
  <si>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</si>
  <si>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</si>
  <si>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</si>
  <si>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</si>
  <si>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руб.</t>
  </si>
  <si>
    <t>ИТОГО:</t>
  </si>
  <si>
    <t xml:space="preserve">  Ед изм. </t>
  </si>
  <si>
    <t>Электронный счет по текущему ремонту</t>
  </si>
  <si>
    <t>дома №23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</si>
  <si>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</si>
  <si>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</si>
  <si>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</si>
  <si>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</si>
  <si>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</si>
  <si>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</si>
  <si>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</si>
  <si>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</si>
  <si>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</si>
  <si>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</si>
  <si>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</si>
  <si>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Начислено прочих доходов</t>
  </si>
  <si>
    <t>Электронный паспорт финансово-хозяйственной деятельности</t>
  </si>
  <si>
    <t>жилого дома ул. Университетская 23</t>
  </si>
  <si>
    <t>выполнено</t>
  </si>
  <si>
    <t>Председатель совета МКД - Коновалов С.А.</t>
  </si>
  <si>
    <t>Цена на ед. работ в руб.</t>
  </si>
  <si>
    <t>План работ по текущему ремонту на 2015 г составлен исходя из имеющейся задолженности дома по статье "текущий ремонт" на 01.01.2015 г. с включением в первую очередь работ, необходимых для безаварийного функционирования дома</t>
  </si>
  <si>
    <t>План работ на 2015 г.</t>
  </si>
  <si>
    <t>РЕЕСТР РАБОТ ПО ТЕКУЩЕМУ РЕМОНТУ ПО ВИДАМ РАБОТ И СТОИМОСТИ НА 2015 ГОД</t>
  </si>
  <si>
    <t>Недовыполнение  ТР  на  01.01.2015год.</t>
  </si>
  <si>
    <t>Тариф на ТР 2015г. -3,5</t>
  </si>
  <si>
    <t xml:space="preserve">Дополнительные доходы </t>
  </si>
  <si>
    <t>Сумма  к выполнению ТР на 2015 год</t>
  </si>
  <si>
    <t>Установка теплообменника для подготовки ГВС</t>
  </si>
  <si>
    <t>шт</t>
  </si>
  <si>
    <t>замена дверей в мусорокамеру</t>
  </si>
  <si>
    <t>Изготовление и установка информац.стендов "объявления",шт</t>
  </si>
  <si>
    <t>замена шибера в мусороклапане</t>
  </si>
  <si>
    <t>ремонт теплоузлов</t>
  </si>
  <si>
    <t>узел</t>
  </si>
  <si>
    <t>косметич. Ремонт цоколя</t>
  </si>
  <si>
    <t>м2</t>
  </si>
  <si>
    <t>косметич. Ремонт подъездов 1,2</t>
  </si>
  <si>
    <t>под</t>
  </si>
  <si>
    <t>возврат по соглашению от 22/04/2015 г</t>
  </si>
  <si>
    <t>ремонт кровля (кв. 35,142 частич)</t>
  </si>
  <si>
    <t>ремонт пола в мусорокамере</t>
  </si>
  <si>
    <t>ремонт отмостков</t>
  </si>
  <si>
    <t>сантехнические работы, герметизация МПШ, козырьки балконов, кровля и прочие аварийные работы</t>
  </si>
  <si>
    <t>ремонт входной площадки п.1,3,4,5</t>
  </si>
  <si>
    <t xml:space="preserve"> герметизация МПШ (кв.60,64,102,142,35,36,42,44,68,113,26,29,35,64,60,177,180,142,180)</t>
  </si>
  <si>
    <t>установка пластиковых окон в подъезде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</si>
</sst>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2" fillId="0" borderId="0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center"/>
      <protection/>
    </xf>
    <xf numFmtId="0" fontId="3" fillId="0" borderId="0" xfId="33" applyNumberFormat="1" applyFont="1">
      <alignment/>
      <protection/>
    </xf>
    <xf numFmtId="0" fontId="2" fillId="0" borderId="0" xfId="33" applyNumberFormat="1" applyFont="1" applyBorder="1" applyAlignment="1">
      <alignment horizontal="center" wrapText="1"/>
      <protection/>
    </xf>
    <xf numFmtId="0" fontId="2" fillId="0" borderId="10" xfId="33" applyNumberFormat="1" applyFont="1" applyBorder="1" applyAlignment="1">
      <alignment horizontal="left" wrapText="1"/>
      <protection/>
    </xf>
    <xf numFmtId="0" fontId="2" fillId="0" borderId="10" xfId="33" applyNumberFormat="1" applyFont="1" applyBorder="1" applyAlignment="1">
      <alignment horizontal="center" wrapText="1"/>
      <protection/>
    </xf>
    <xf numFmtId="0" fontId="2" fillId="0" borderId="0" xfId="33" applyNumberFormat="1" applyFont="1">
      <alignment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0" xfId="33" applyNumberFormat="1" applyFont="1" applyBorder="1" applyAlignment="1">
      <alignment horizontal="center"/>
      <protection/>
    </xf>
    <xf numFmtId="0" fontId="2" fillId="0" borderId="0" xfId="33" applyNumberFormat="1" applyFont="1" applyFill="1" applyBorder="1" applyAlignment="1">
      <alignment/>
      <protection/>
    </xf>
    <xf numFmtId="0" fontId="2" fillId="0" borderId="10" xfId="33" applyNumberFormat="1" applyFont="1" applyBorder="1">
      <alignment/>
      <protection/>
    </xf>
    <xf numFmtId="0" fontId="3" fillId="0" borderId="10" xfId="33" applyNumberFormat="1" applyFont="1" applyBorder="1" applyAlignment="1">
      <alignment horizontal="right" vertical="center" wrapText="1"/>
      <protection/>
    </xf>
    <xf numFmtId="0" fontId="3" fillId="0" borderId="10" xfId="59" applyNumberFormat="1" applyFont="1" applyBorder="1" applyAlignment="1">
      <alignment horizontal="right" vertical="center" wrapText="1"/>
    </xf>
    <xf numFmtId="0" fontId="3" fillId="0" borderId="10" xfId="33" applyNumberFormat="1" applyFont="1" applyFill="1" applyBorder="1">
      <alignment/>
      <protection/>
    </xf>
    <xf numFmtId="0" fontId="3" fillId="0" borderId="10" xfId="33" applyNumberFormat="1" applyFont="1" applyBorder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33" applyNumberFormat="1" applyFont="1" applyAlignment="1">
      <alignment horizontal="center"/>
      <protection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" fontId="2" fillId="0" borderId="10" xfId="59" applyNumberFormat="1" applyFont="1" applyBorder="1" applyAlignment="1">
      <alignment horizontal="center"/>
    </xf>
    <xf numFmtId="1" fontId="2" fillId="0" borderId="10" xfId="59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33" applyNumberFormat="1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11" xfId="33" applyNumberFormat="1" applyFont="1" applyBorder="1" applyAlignment="1">
      <alignment horizontal="center" vertical="center" wrapText="1"/>
      <protection/>
    </xf>
    <xf numFmtId="0" fontId="2" fillId="0" borderId="12" xfId="33" applyNumberFormat="1" applyFont="1" applyBorder="1" applyAlignment="1">
      <alignment horizontal="center" vertical="center" wrapText="1"/>
      <protection/>
    </xf>
    <xf numFmtId="0" fontId="2" fillId="0" borderId="13" xfId="33" applyNumberFormat="1" applyFont="1" applyBorder="1" applyAlignment="1">
      <alignment horizontal="center" vertical="center" wrapText="1"/>
      <protection/>
    </xf>
    <xf numFmtId="0" fontId="2" fillId="0" borderId="0" xfId="33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33" applyFont="1" applyAlignment="1">
      <alignment horizontal="center"/>
      <protection/>
    </xf>
    <xf numFmtId="0" fontId="2" fillId="0" borderId="14" xfId="33" applyNumberFormat="1" applyFont="1" applyBorder="1" applyAlignment="1">
      <alignment horizontal="right" vertical="center" wrapText="1"/>
      <protection/>
    </xf>
    <xf numFmtId="0" fontId="2" fillId="0" borderId="15" xfId="33" applyNumberFormat="1" applyFont="1" applyBorder="1" applyAlignment="1">
      <alignment horizontal="right" vertical="center" wrapText="1"/>
      <protection/>
    </xf>
    <xf numFmtId="0" fontId="2" fillId="0" borderId="15" xfId="59" applyNumberFormat="1" applyFont="1" applyBorder="1" applyAlignment="1">
      <alignment horizontal="right" vertical="center" wrapText="1"/>
    </xf>
    <xf numFmtId="0" fontId="2" fillId="0" borderId="16" xfId="59" applyNumberFormat="1" applyFont="1" applyBorder="1" applyAlignment="1">
      <alignment horizontal="right" vertical="center" wrapText="1"/>
    </xf>
    <xf numFmtId="0" fontId="2" fillId="0" borderId="17" xfId="33" applyNumberFormat="1" applyFont="1" applyFill="1" applyBorder="1" applyAlignment="1">
      <alignment horizontal="center" vertical="top" wrapText="1"/>
      <protection/>
    </xf>
    <xf numFmtId="0" fontId="2" fillId="0" borderId="18" xfId="33" applyNumberFormat="1" applyFont="1" applyBorder="1">
      <alignment/>
      <protection/>
    </xf>
    <xf numFmtId="0" fontId="2" fillId="0" borderId="19" xfId="33" applyNumberFormat="1" applyFont="1" applyBorder="1">
      <alignment/>
      <protection/>
    </xf>
    <xf numFmtId="0" fontId="2" fillId="0" borderId="20" xfId="33" applyNumberFormat="1" applyFont="1" applyBorder="1" applyAlignment="1">
      <alignment vertical="top" wrapText="1"/>
      <protection/>
    </xf>
    <xf numFmtId="0" fontId="3" fillId="0" borderId="21" xfId="33" applyNumberFormat="1" applyFont="1" applyBorder="1" applyAlignment="1">
      <alignment horizontal="center" vertical="top" wrapText="1"/>
      <protection/>
    </xf>
    <xf numFmtId="0" fontId="3" fillId="0" borderId="22" xfId="33" applyNumberFormat="1" applyFont="1" applyBorder="1" applyAlignment="1">
      <alignment vertical="top" wrapText="1"/>
      <protection/>
    </xf>
    <xf numFmtId="0" fontId="3" fillId="0" borderId="23" xfId="33" applyNumberFormat="1" applyFont="1" applyBorder="1" applyAlignment="1">
      <alignment vertical="center" wrapText="1"/>
      <protection/>
    </xf>
    <xf numFmtId="0" fontId="3" fillId="0" borderId="24" xfId="33" applyNumberFormat="1" applyFont="1" applyBorder="1" applyAlignment="1">
      <alignment horizontal="right" vertical="center" wrapText="1"/>
      <protection/>
    </xf>
    <xf numFmtId="0" fontId="3" fillId="0" borderId="25" xfId="33" applyNumberFormat="1" applyFont="1" applyBorder="1" applyAlignment="1">
      <alignment vertical="center" wrapText="1"/>
      <protection/>
    </xf>
    <xf numFmtId="0" fontId="3" fillId="0" borderId="25" xfId="33" applyNumberFormat="1" applyFont="1" applyBorder="1" applyAlignment="1">
      <alignment vertical="top" wrapText="1"/>
      <protection/>
    </xf>
    <xf numFmtId="0" fontId="3" fillId="0" borderId="25" xfId="59" applyNumberFormat="1" applyFont="1" applyBorder="1" applyAlignment="1">
      <alignment horizontal="right" vertical="center" wrapText="1"/>
    </xf>
    <xf numFmtId="0" fontId="3" fillId="0" borderId="26" xfId="33" applyNumberFormat="1" applyFont="1" applyBorder="1" applyAlignment="1">
      <alignment horizontal="left" vertical="top" wrapText="1"/>
      <protection/>
    </xf>
    <xf numFmtId="0" fontId="3" fillId="0" borderId="27" xfId="33" applyNumberFormat="1" applyFont="1" applyBorder="1" applyAlignment="1">
      <alignment horizontal="left" vertical="top" wrapText="1"/>
      <protection/>
    </xf>
    <xf numFmtId="0" fontId="3" fillId="0" borderId="27" xfId="33" applyNumberFormat="1" applyFont="1" applyBorder="1" applyAlignment="1">
      <alignment horizontal="left" vertical="center" wrapText="1"/>
      <protection/>
    </xf>
    <xf numFmtId="0" fontId="3" fillId="0" borderId="27" xfId="33" applyNumberFormat="1" applyFont="1" applyBorder="1" applyAlignment="1">
      <alignment horizontal="left" wrapText="1"/>
      <protection/>
    </xf>
    <xf numFmtId="0" fontId="3" fillId="0" borderId="27" xfId="33" applyNumberFormat="1" applyFont="1" applyBorder="1" applyAlignment="1">
      <alignment wrapText="1"/>
      <protection/>
    </xf>
    <xf numFmtId="0" fontId="3" fillId="0" borderId="28" xfId="33" applyNumberFormat="1" applyFont="1" applyBorder="1" applyAlignment="1">
      <alignment horizontal="left" wrapText="1"/>
      <protection/>
    </xf>
    <xf numFmtId="0" fontId="2" fillId="0" borderId="29" xfId="33" applyNumberFormat="1" applyFont="1" applyFill="1" applyBorder="1" applyAlignment="1">
      <alignment horizontal="center" vertical="center" wrapText="1"/>
      <protection/>
    </xf>
    <xf numFmtId="0" fontId="2" fillId="0" borderId="30" xfId="33" applyNumberFormat="1" applyFont="1" applyFill="1" applyBorder="1" applyAlignment="1">
      <alignment horizontal="center" vertical="center" wrapText="1"/>
      <protection/>
    </xf>
    <xf numFmtId="0" fontId="2" fillId="0" borderId="31" xfId="33" applyNumberFormat="1" applyFont="1" applyFill="1" applyBorder="1" applyAlignment="1">
      <alignment horizontal="center" vertical="center" wrapText="1"/>
      <protection/>
    </xf>
    <xf numFmtId="0" fontId="3" fillId="0" borderId="24" xfId="33" applyNumberFormat="1" applyFont="1" applyFill="1" applyBorder="1" applyAlignment="1">
      <alignment horizontal="center" vertical="top" wrapText="1"/>
      <protection/>
    </xf>
    <xf numFmtId="0" fontId="3" fillId="0" borderId="32" xfId="33" applyNumberFormat="1" applyFont="1" applyFill="1" applyBorder="1" applyAlignment="1">
      <alignment horizontal="center" vertical="top" wrapText="1"/>
      <protection/>
    </xf>
    <xf numFmtId="0" fontId="3" fillId="0" borderId="33" xfId="33" applyNumberFormat="1" applyFont="1" applyFill="1" applyBorder="1">
      <alignment/>
      <protection/>
    </xf>
    <xf numFmtId="0" fontId="3" fillId="0" borderId="33" xfId="33" applyNumberFormat="1" applyFont="1" applyBorder="1">
      <alignment/>
      <protection/>
    </xf>
    <xf numFmtId="0" fontId="3" fillId="0" borderId="34" xfId="33" applyNumberFormat="1" applyFont="1" applyBorder="1">
      <alignment/>
      <protection/>
    </xf>
    <xf numFmtId="0" fontId="3" fillId="0" borderId="35" xfId="33" applyNumberFormat="1" applyFont="1" applyBorder="1">
      <alignment/>
      <protection/>
    </xf>
    <xf numFmtId="1" fontId="2" fillId="0" borderId="36" xfId="33" applyNumberFormat="1" applyFont="1" applyBorder="1">
      <alignment/>
      <protection/>
    </xf>
    <xf numFmtId="0" fontId="2" fillId="0" borderId="26" xfId="33" applyNumberFormat="1" applyFont="1" applyBorder="1">
      <alignment/>
      <protection/>
    </xf>
    <xf numFmtId="0" fontId="2" fillId="0" borderId="27" xfId="33" applyNumberFormat="1" applyFont="1" applyBorder="1">
      <alignment/>
      <protection/>
    </xf>
    <xf numFmtId="1" fontId="2" fillId="0" borderId="27" xfId="33" applyNumberFormat="1" applyFont="1" applyBorder="1">
      <alignment/>
      <protection/>
    </xf>
    <xf numFmtId="1" fontId="2" fillId="0" borderId="28" xfId="33" applyNumberFormat="1" applyFont="1" applyBorder="1">
      <alignment/>
      <protection/>
    </xf>
    <xf numFmtId="0" fontId="2" fillId="0" borderId="37" xfId="33" applyNumberFormat="1" applyFont="1" applyBorder="1" applyAlignment="1">
      <alignment horizontal="center" vertical="center" wrapText="1"/>
      <protection/>
    </xf>
    <xf numFmtId="0" fontId="2" fillId="0" borderId="38" xfId="33" applyNumberFormat="1" applyFont="1" applyBorder="1" applyAlignment="1">
      <alignment horizontal="center" vertical="center" wrapText="1"/>
      <protection/>
    </xf>
    <xf numFmtId="0" fontId="2" fillId="0" borderId="39" xfId="33" applyNumberFormat="1" applyFont="1" applyBorder="1" applyAlignment="1">
      <alignment horizontal="center" vertical="center" wrapText="1"/>
      <protection/>
    </xf>
    <xf numFmtId="0" fontId="2" fillId="0" borderId="40" xfId="33" applyNumberFormat="1" applyFont="1" applyBorder="1" applyAlignment="1">
      <alignment horizontal="center" vertical="center" wrapText="1"/>
      <protection/>
    </xf>
    <xf numFmtId="0" fontId="2" fillId="0" borderId="41" xfId="33" applyNumberFormat="1" applyFont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/>
      <protection/>
    </xf>
    <xf numFmtId="0" fontId="2" fillId="0" borderId="0" xfId="33" applyNumberFormat="1" applyFont="1" applyAlignment="1">
      <alignment wrapText="1"/>
      <protection/>
    </xf>
    <xf numFmtId="0" fontId="3" fillId="0" borderId="0" xfId="0" applyNumberFormat="1" applyFont="1" applyAlignment="1">
      <alignment wrapText="1"/>
    </xf>
    <xf numFmtId="0" fontId="2" fillId="32" borderId="21" xfId="33" applyNumberFormat="1" applyFont="1" applyFill="1" applyBorder="1" applyAlignment="1">
      <alignment horizontal="center" vertical="center" wrapText="1"/>
      <protection/>
    </xf>
    <xf numFmtId="0" fontId="2" fillId="32" borderId="22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>
      <alignment horizontal="center" vertical="center" wrapText="1"/>
    </xf>
    <xf numFmtId="0" fontId="2" fillId="0" borderId="0" xfId="33" applyNumberFormat="1" applyFont="1" applyBorder="1" applyAlignment="1">
      <alignment horizontal="left"/>
      <protection/>
    </xf>
    <xf numFmtId="0" fontId="3" fillId="0" borderId="10" xfId="33" applyNumberFormat="1" applyFont="1" applyFill="1" applyBorder="1" applyAlignment="1">
      <alignment horizontal="center" vertical="center"/>
      <protection/>
    </xf>
    <xf numFmtId="0" fontId="2" fillId="0" borderId="42" xfId="33" applyNumberFormat="1" applyFont="1" applyBorder="1" applyAlignment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75" zoomScaleNormal="75" zoomScalePageLayoutView="0" workbookViewId="0" topLeftCell="A16">
      <selection activeCell="N43" sqref="N43"/>
    </sheetView>
  </sheetViews>
  <sheetFormatPr defaultColWidth="8.7109375" defaultRowHeight="12.75"/>
  <cols>
    <col min="1" max="1" width="3.8515625" style="6" customWidth="1"/>
    <col min="2" max="2" width="52.140625" style="6" bestFit="1" customWidth="1"/>
    <col min="3" max="3" width="13.28125" style="23" customWidth="1"/>
    <col min="4" max="4" width="10.140625" style="6" customWidth="1"/>
    <col min="5" max="5" width="13.28125" style="6" customWidth="1"/>
    <col min="6" max="6" width="11.140625" style="6" bestFit="1" customWidth="1"/>
    <col min="7" max="10" width="9.8515625" style="6" bestFit="1" customWidth="1"/>
    <col min="11" max="11" width="11.00390625" style="6" bestFit="1" customWidth="1"/>
    <col min="12" max="12" width="10.00390625" style="6" bestFit="1" customWidth="1"/>
    <col min="13" max="14" width="9.8515625" style="6" bestFit="1" customWidth="1"/>
    <col min="15" max="15" width="8.8515625" style="6" customWidth="1"/>
    <col min="16" max="16" width="11.57421875" style="6" customWidth="1"/>
    <col min="17" max="17" width="11.140625" style="6" customWidth="1"/>
    <col min="18" max="18" width="8.28125" style="6" bestFit="1" customWidth="1"/>
    <col min="19" max="19" width="12.57421875" style="6" customWidth="1"/>
    <col min="20" max="20" width="12.8515625" style="6" customWidth="1"/>
    <col min="21" max="31" width="8.7109375" style="6" customWidth="1"/>
    <col min="32" max="16384" width="8.7109375" style="2" customWidth="1"/>
  </cols>
  <sheetData>
    <row r="1" spans="1:31" s="1" customFormat="1" ht="15.75">
      <c r="A1" s="86" t="s">
        <v>49</v>
      </c>
      <c r="B1" s="86"/>
      <c r="C1" s="86"/>
      <c r="D1" s="4" t="s">
        <v>50</v>
      </c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1" customFormat="1" ht="15.75">
      <c r="A2" s="7"/>
      <c r="B2" s="8" t="s">
        <v>0</v>
      </c>
      <c r="C2" s="9">
        <v>9480.83</v>
      </c>
      <c r="D2" s="87" t="s">
        <v>1</v>
      </c>
      <c r="E2" s="87"/>
      <c r="F2" s="87"/>
      <c r="G2" s="87"/>
      <c r="H2" s="87"/>
      <c r="I2" s="87"/>
      <c r="J2" s="87"/>
      <c r="K2" s="87"/>
      <c r="L2" s="10"/>
      <c r="M2" s="1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1" customFormat="1" ht="15.75">
      <c r="A3" s="6"/>
      <c r="B3" s="11" t="s">
        <v>2</v>
      </c>
      <c r="C3" s="12">
        <v>180</v>
      </c>
      <c r="D3" s="80" t="s">
        <v>52</v>
      </c>
      <c r="E3" s="80"/>
      <c r="F3" s="80"/>
      <c r="G3" s="80"/>
      <c r="H3" s="80"/>
      <c r="I3" s="80"/>
      <c r="J3" s="80"/>
      <c r="K3" s="80"/>
      <c r="L3" s="13"/>
      <c r="M3" s="13"/>
      <c r="N3" s="13"/>
      <c r="O3" s="13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1" customFormat="1" ht="15.75">
      <c r="A4" s="6"/>
      <c r="B4" s="11" t="s">
        <v>3</v>
      </c>
      <c r="C4" s="12">
        <v>478</v>
      </c>
      <c r="D4" s="80" t="s">
        <v>4</v>
      </c>
      <c r="E4" s="80"/>
      <c r="F4" s="80"/>
      <c r="G4" s="80"/>
      <c r="H4" s="80"/>
      <c r="I4" s="80"/>
      <c r="J4" s="80"/>
      <c r="K4" s="8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" customFormat="1" ht="15.75">
      <c r="A5" s="6"/>
      <c r="B5" s="11" t="s">
        <v>5</v>
      </c>
      <c r="C5" s="12" t="s">
        <v>6</v>
      </c>
      <c r="D5" s="80" t="s">
        <v>7</v>
      </c>
      <c r="E5" s="80"/>
      <c r="F5" s="80"/>
      <c r="G5" s="80"/>
      <c r="H5" s="80"/>
      <c r="I5" s="80"/>
      <c r="J5" s="80"/>
      <c r="K5" s="8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" customFormat="1" ht="15.75">
      <c r="A6" s="6"/>
      <c r="B6" s="11" t="s">
        <v>8</v>
      </c>
      <c r="C6" s="12">
        <v>1984</v>
      </c>
      <c r="D6" s="80" t="s">
        <v>9</v>
      </c>
      <c r="E6" s="80"/>
      <c r="F6" s="80"/>
      <c r="G6" s="80"/>
      <c r="H6" s="80"/>
      <c r="I6" s="80"/>
      <c r="J6" s="80"/>
      <c r="K6" s="8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1" customFormat="1" ht="15.75">
      <c r="A7" s="6"/>
      <c r="B7" s="11" t="s">
        <v>10</v>
      </c>
      <c r="C7" s="12">
        <v>9</v>
      </c>
      <c r="D7" s="80" t="s">
        <v>11</v>
      </c>
      <c r="E7" s="80"/>
      <c r="F7" s="80"/>
      <c r="G7" s="80"/>
      <c r="H7" s="80"/>
      <c r="I7" s="80"/>
      <c r="J7" s="80"/>
      <c r="K7" s="8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s="1" customFormat="1" ht="15.75">
      <c r="A8" s="6"/>
      <c r="B8" s="11" t="s">
        <v>12</v>
      </c>
      <c r="C8" s="12">
        <v>5</v>
      </c>
      <c r="D8" s="80" t="s">
        <v>13</v>
      </c>
      <c r="E8" s="80"/>
      <c r="F8" s="80"/>
      <c r="G8" s="80"/>
      <c r="H8" s="80"/>
      <c r="I8" s="80"/>
      <c r="J8" s="80"/>
      <c r="K8" s="8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1" customFormat="1" ht="15.75">
      <c r="A9" s="6"/>
      <c r="B9" s="11" t="s">
        <v>14</v>
      </c>
      <c r="C9" s="12">
        <v>1456.1</v>
      </c>
      <c r="D9" s="80" t="s">
        <v>15</v>
      </c>
      <c r="E9" s="80"/>
      <c r="F9" s="80"/>
      <c r="G9" s="80"/>
      <c r="H9" s="80"/>
      <c r="I9" s="80"/>
      <c r="J9" s="80"/>
      <c r="K9" s="8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1" customFormat="1" ht="15.75">
      <c r="A10" s="6"/>
      <c r="B10" s="11" t="s">
        <v>16</v>
      </c>
      <c r="C10" s="12">
        <v>1311</v>
      </c>
      <c r="D10" s="80"/>
      <c r="E10" s="80"/>
      <c r="F10" s="80"/>
      <c r="G10" s="80"/>
      <c r="H10" s="80"/>
      <c r="I10" s="80"/>
      <c r="J10" s="80"/>
      <c r="K10" s="8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1" customFormat="1" ht="15.75">
      <c r="A11" s="6"/>
      <c r="B11" s="11" t="s">
        <v>17</v>
      </c>
      <c r="C11" s="12">
        <v>1000</v>
      </c>
      <c r="D11" s="80"/>
      <c r="E11" s="80"/>
      <c r="F11" s="80"/>
      <c r="G11" s="80"/>
      <c r="H11" s="80"/>
      <c r="I11" s="80"/>
      <c r="J11" s="80"/>
      <c r="K11" s="8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1" customFormat="1" ht="15.75">
      <c r="A12" s="6"/>
      <c r="B12" s="11" t="s">
        <v>18</v>
      </c>
      <c r="C12" s="12">
        <v>5</v>
      </c>
      <c r="D12" s="80"/>
      <c r="E12" s="80"/>
      <c r="F12" s="80"/>
      <c r="G12" s="80"/>
      <c r="H12" s="80"/>
      <c r="I12" s="80"/>
      <c r="J12" s="80"/>
      <c r="K12" s="8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1" customFormat="1" ht="15.75">
      <c r="A13" s="6"/>
      <c r="B13" s="11" t="s">
        <v>57</v>
      </c>
      <c r="C13" s="27">
        <v>495968</v>
      </c>
      <c r="D13" s="80"/>
      <c r="E13" s="80"/>
      <c r="F13" s="80"/>
      <c r="G13" s="80"/>
      <c r="H13" s="80"/>
      <c r="I13" s="80"/>
      <c r="J13" s="80"/>
      <c r="K13" s="8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1" customFormat="1" ht="15.75">
      <c r="A14" s="6"/>
      <c r="B14" s="11" t="s">
        <v>58</v>
      </c>
      <c r="C14" s="27">
        <f>(3.5*12*C2)*0.94</f>
        <v>374303.16839999997</v>
      </c>
      <c r="D14" s="80"/>
      <c r="E14" s="80"/>
      <c r="F14" s="80"/>
      <c r="G14" s="80"/>
      <c r="H14" s="80"/>
      <c r="I14" s="80"/>
      <c r="J14" s="80"/>
      <c r="K14" s="8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s="1" customFormat="1" ht="15.75">
      <c r="A15" s="6"/>
      <c r="B15" s="11" t="s">
        <v>59</v>
      </c>
      <c r="C15" s="28">
        <v>29215</v>
      </c>
      <c r="D15" s="80"/>
      <c r="E15" s="80"/>
      <c r="F15" s="80"/>
      <c r="G15" s="80"/>
      <c r="H15" s="80"/>
      <c r="I15" s="80"/>
      <c r="J15" s="80"/>
      <c r="K15" s="8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s="1" customFormat="1" ht="16.5" thickBot="1">
      <c r="A16" s="6"/>
      <c r="B16" s="14" t="s">
        <v>60</v>
      </c>
      <c r="C16" s="28">
        <f>SUM(C13:C15)</f>
        <v>899486.1684</v>
      </c>
      <c r="D16" s="80"/>
      <c r="E16" s="80"/>
      <c r="F16" s="80"/>
      <c r="G16" s="80"/>
      <c r="H16" s="80"/>
      <c r="I16" s="80"/>
      <c r="J16" s="80"/>
      <c r="K16" s="8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s="32" customFormat="1" ht="16.5" thickBot="1">
      <c r="A17" s="31"/>
      <c r="B17" s="88" t="s">
        <v>19</v>
      </c>
      <c r="C17" s="83" t="s">
        <v>55</v>
      </c>
      <c r="D17" s="84"/>
      <c r="E17" s="84"/>
      <c r="F17" s="85"/>
      <c r="G17" s="77" t="s">
        <v>56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  <c r="T17" s="75" t="s">
        <v>51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32" customFormat="1" ht="32.25" thickBot="1">
      <c r="A18" s="31"/>
      <c r="B18" s="89"/>
      <c r="C18" s="33" t="s">
        <v>45</v>
      </c>
      <c r="D18" s="34" t="s">
        <v>46</v>
      </c>
      <c r="E18" s="34" t="s">
        <v>53</v>
      </c>
      <c r="F18" s="35" t="s">
        <v>47</v>
      </c>
      <c r="G18" s="61" t="s">
        <v>34</v>
      </c>
      <c r="H18" s="62" t="s">
        <v>20</v>
      </c>
      <c r="I18" s="62" t="s">
        <v>21</v>
      </c>
      <c r="J18" s="62" t="s">
        <v>22</v>
      </c>
      <c r="K18" s="62" t="s">
        <v>23</v>
      </c>
      <c r="L18" s="62" t="s">
        <v>24</v>
      </c>
      <c r="M18" s="62" t="s">
        <v>25</v>
      </c>
      <c r="N18" s="62" t="s">
        <v>26</v>
      </c>
      <c r="O18" s="62" t="s">
        <v>27</v>
      </c>
      <c r="P18" s="62" t="s">
        <v>28</v>
      </c>
      <c r="Q18" s="62" t="s">
        <v>29</v>
      </c>
      <c r="R18" s="62" t="s">
        <v>30</v>
      </c>
      <c r="S18" s="63" t="s">
        <v>31</v>
      </c>
      <c r="T18" s="76"/>
      <c r="U18" s="36"/>
      <c r="V18" s="36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1" customFormat="1" ht="15.75">
      <c r="A19" s="6"/>
      <c r="B19" s="55" t="s">
        <v>61</v>
      </c>
      <c r="C19" s="48" t="s">
        <v>62</v>
      </c>
      <c r="D19" s="49">
        <v>1</v>
      </c>
      <c r="E19" s="49">
        <v>420000</v>
      </c>
      <c r="F19" s="50">
        <f>D19*E19</f>
        <v>420000</v>
      </c>
      <c r="G19" s="64" t="s">
        <v>32</v>
      </c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/>
      <c r="S19" s="68"/>
      <c r="T19" s="71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s="1" customFormat="1" ht="15.75">
      <c r="A20" s="6"/>
      <c r="B20" s="56" t="s">
        <v>63</v>
      </c>
      <c r="C20" s="51" t="s">
        <v>62</v>
      </c>
      <c r="D20" s="15">
        <v>5</v>
      </c>
      <c r="E20" s="16">
        <v>12000</v>
      </c>
      <c r="F20" s="52">
        <f aca="true" t="shared" si="0" ref="F20:F25">D20*E20</f>
        <v>60000</v>
      </c>
      <c r="G20" s="64" t="s">
        <v>32</v>
      </c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68"/>
      <c r="T20" s="72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s="1" customFormat="1" ht="31.5">
      <c r="A21" s="6"/>
      <c r="B21" s="57" t="s">
        <v>64</v>
      </c>
      <c r="C21" s="51" t="s">
        <v>62</v>
      </c>
      <c r="D21" s="15">
        <v>5</v>
      </c>
      <c r="E21" s="16">
        <v>550</v>
      </c>
      <c r="F21" s="52">
        <f t="shared" si="0"/>
        <v>2750</v>
      </c>
      <c r="G21" s="64" t="s">
        <v>32</v>
      </c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68"/>
      <c r="T21" s="73">
        <f>SUM(K21:S21)</f>
        <v>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s="1" customFormat="1" ht="15.75">
      <c r="A22" s="6"/>
      <c r="B22" s="57" t="s">
        <v>65</v>
      </c>
      <c r="C22" s="51" t="s">
        <v>62</v>
      </c>
      <c r="D22" s="15">
        <v>5</v>
      </c>
      <c r="E22" s="16">
        <v>5000</v>
      </c>
      <c r="F22" s="52">
        <f t="shared" si="0"/>
        <v>25000</v>
      </c>
      <c r="G22" s="64" t="s">
        <v>32</v>
      </c>
      <c r="H22" s="17"/>
      <c r="I22" s="17"/>
      <c r="J22" s="17"/>
      <c r="K22" s="18"/>
      <c r="L22" s="18"/>
      <c r="M22" s="18">
        <v>10500</v>
      </c>
      <c r="N22" s="18"/>
      <c r="O22" s="18"/>
      <c r="P22" s="18"/>
      <c r="Q22" s="18"/>
      <c r="R22" s="18"/>
      <c r="S22" s="68"/>
      <c r="T22" s="73">
        <f>SUM(K22:S22)</f>
        <v>10500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s="1" customFormat="1" ht="15.75">
      <c r="A23" s="6"/>
      <c r="B23" s="57" t="s">
        <v>66</v>
      </c>
      <c r="C23" s="51" t="s">
        <v>67</v>
      </c>
      <c r="D23" s="15">
        <v>5</v>
      </c>
      <c r="E23" s="16">
        <v>3000</v>
      </c>
      <c r="F23" s="52">
        <f t="shared" si="0"/>
        <v>15000</v>
      </c>
      <c r="G23" s="64" t="s">
        <v>32</v>
      </c>
      <c r="H23" s="17"/>
      <c r="I23" s="17"/>
      <c r="J23" s="17"/>
      <c r="K23" s="18"/>
      <c r="L23" s="18"/>
      <c r="M23" s="18"/>
      <c r="N23" s="18"/>
      <c r="O23" s="18">
        <v>2528.98</v>
      </c>
      <c r="P23" s="18"/>
      <c r="Q23" s="18"/>
      <c r="R23" s="18"/>
      <c r="S23" s="68"/>
      <c r="T23" s="73">
        <f>SUM(K23:S23)</f>
        <v>2528.98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s="1" customFormat="1" ht="15.75">
      <c r="A24" s="6"/>
      <c r="B24" s="58" t="s">
        <v>68</v>
      </c>
      <c r="C24" s="51" t="s">
        <v>69</v>
      </c>
      <c r="D24" s="15">
        <v>160</v>
      </c>
      <c r="E24" s="16">
        <v>350</v>
      </c>
      <c r="F24" s="52">
        <f t="shared" si="0"/>
        <v>56000</v>
      </c>
      <c r="G24" s="64" t="s">
        <v>32</v>
      </c>
      <c r="H24" s="17"/>
      <c r="I24" s="18"/>
      <c r="J24" s="17"/>
      <c r="K24" s="18"/>
      <c r="L24" s="18"/>
      <c r="M24" s="18"/>
      <c r="N24" s="18"/>
      <c r="O24" s="18"/>
      <c r="P24" s="18"/>
      <c r="Q24" s="18"/>
      <c r="R24" s="18"/>
      <c r="S24" s="68"/>
      <c r="T24" s="73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s="1" customFormat="1" ht="15.75">
      <c r="A25" s="6"/>
      <c r="B25" s="58" t="s">
        <v>70</v>
      </c>
      <c r="C25" s="51" t="s">
        <v>71</v>
      </c>
      <c r="D25" s="15">
        <v>2</v>
      </c>
      <c r="E25" s="16">
        <v>120000</v>
      </c>
      <c r="F25" s="52">
        <f t="shared" si="0"/>
        <v>240000</v>
      </c>
      <c r="G25" s="64" t="s">
        <v>32</v>
      </c>
      <c r="H25" s="17"/>
      <c r="I25" s="18"/>
      <c r="J25" s="17"/>
      <c r="K25" s="18"/>
      <c r="L25" s="18"/>
      <c r="M25" s="18"/>
      <c r="N25" s="18"/>
      <c r="O25" s="18"/>
      <c r="P25" s="18"/>
      <c r="Q25" s="18"/>
      <c r="R25" s="18"/>
      <c r="S25" s="68"/>
      <c r="T25" s="73">
        <f aca="true" t="shared" si="1" ref="T25:T31">SUM(K25:S25)</f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s="1" customFormat="1" ht="47.25">
      <c r="A26" s="6"/>
      <c r="B26" s="59" t="s">
        <v>76</v>
      </c>
      <c r="C26" s="51"/>
      <c r="D26" s="15"/>
      <c r="E26" s="16"/>
      <c r="F26" s="53">
        <v>65500</v>
      </c>
      <c r="G26" s="64" t="s">
        <v>32</v>
      </c>
      <c r="H26" s="17"/>
      <c r="I26" s="18"/>
      <c r="J26" s="17"/>
      <c r="K26" s="18">
        <v>3041.09</v>
      </c>
      <c r="L26" s="18"/>
      <c r="M26" s="18"/>
      <c r="N26" s="18">
        <f>888.93+1998.24+2534.49</f>
        <v>5421.66</v>
      </c>
      <c r="O26" s="18">
        <v>915.49</v>
      </c>
      <c r="P26" s="18"/>
      <c r="Q26" s="18">
        <f>1252.27+2434.8+1357.07</f>
        <v>5044.14</v>
      </c>
      <c r="R26" s="18">
        <v>2226.9</v>
      </c>
      <c r="S26" s="68"/>
      <c r="T26" s="73">
        <f t="shared" si="1"/>
        <v>16649.280000000002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s="1" customFormat="1" ht="47.25">
      <c r="A27" s="6"/>
      <c r="B27" s="59" t="s">
        <v>78</v>
      </c>
      <c r="C27" s="51"/>
      <c r="D27" s="15"/>
      <c r="E27" s="16"/>
      <c r="F27" s="52"/>
      <c r="G27" s="64" t="s">
        <v>32</v>
      </c>
      <c r="H27" s="17"/>
      <c r="I27" s="18"/>
      <c r="J27" s="17"/>
      <c r="K27" s="18"/>
      <c r="L27" s="18">
        <v>7935</v>
      </c>
      <c r="M27" s="18">
        <v>31050</v>
      </c>
      <c r="N27" s="18"/>
      <c r="O27" s="18"/>
      <c r="P27" s="18">
        <v>31665</v>
      </c>
      <c r="Q27" s="18"/>
      <c r="R27" s="18"/>
      <c r="S27" s="68"/>
      <c r="T27" s="73">
        <f>SUM(K27:S27)</f>
        <v>70650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s="1" customFormat="1" ht="15.75">
      <c r="A28" s="6"/>
      <c r="B28" s="59" t="s">
        <v>73</v>
      </c>
      <c r="C28" s="51"/>
      <c r="D28" s="15"/>
      <c r="E28" s="16"/>
      <c r="F28" s="52"/>
      <c r="G28" s="64" t="s">
        <v>32</v>
      </c>
      <c r="H28" s="17"/>
      <c r="I28" s="18"/>
      <c r="J28" s="17"/>
      <c r="K28" s="18"/>
      <c r="L28" s="18"/>
      <c r="M28" s="18"/>
      <c r="N28" s="18">
        <v>2202.01</v>
      </c>
      <c r="O28" s="18"/>
      <c r="P28" s="18"/>
      <c r="Q28" s="18"/>
      <c r="R28" s="18"/>
      <c r="S28" s="68"/>
      <c r="T28" s="73">
        <f>SUM(K28:S28)</f>
        <v>2202.01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1" customFormat="1" ht="15.75">
      <c r="A29" s="6"/>
      <c r="B29" s="58" t="s">
        <v>72</v>
      </c>
      <c r="C29" s="51"/>
      <c r="D29" s="15"/>
      <c r="E29" s="16"/>
      <c r="F29" s="54"/>
      <c r="G29" s="64" t="s">
        <v>32</v>
      </c>
      <c r="H29" s="17"/>
      <c r="I29" s="18"/>
      <c r="J29" s="17"/>
      <c r="K29" s="18">
        <v>-3477.45</v>
      </c>
      <c r="L29" s="18"/>
      <c r="M29" s="18"/>
      <c r="N29" s="18"/>
      <c r="O29" s="18"/>
      <c r="P29" s="18"/>
      <c r="Q29" s="18"/>
      <c r="R29" s="18"/>
      <c r="S29" s="68"/>
      <c r="T29" s="73">
        <f t="shared" si="1"/>
        <v>-3477.45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s="1" customFormat="1" ht="15.75">
      <c r="A30" s="6"/>
      <c r="B30" s="58" t="s">
        <v>77</v>
      </c>
      <c r="C30" s="51"/>
      <c r="D30" s="15"/>
      <c r="E30" s="16"/>
      <c r="F30" s="54"/>
      <c r="G30" s="64" t="s">
        <v>32</v>
      </c>
      <c r="H30" s="17"/>
      <c r="I30" s="18"/>
      <c r="J30" s="17"/>
      <c r="K30" s="18"/>
      <c r="L30" s="18"/>
      <c r="M30" s="18"/>
      <c r="N30" s="18">
        <f>18998.87+22630.45</f>
        <v>41629.32</v>
      </c>
      <c r="O30" s="18">
        <v>54330.8</v>
      </c>
      <c r="P30" s="18"/>
      <c r="Q30" s="18"/>
      <c r="R30" s="18"/>
      <c r="S30" s="68"/>
      <c r="T30" s="73">
        <f t="shared" si="1"/>
        <v>95960.12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s="1" customFormat="1" ht="15.75">
      <c r="A31" s="6"/>
      <c r="B31" s="58" t="s">
        <v>74</v>
      </c>
      <c r="C31" s="51"/>
      <c r="D31" s="15"/>
      <c r="E31" s="16"/>
      <c r="F31" s="54"/>
      <c r="G31" s="64" t="s">
        <v>32</v>
      </c>
      <c r="H31" s="17"/>
      <c r="I31" s="18"/>
      <c r="J31" s="17"/>
      <c r="K31" s="18"/>
      <c r="L31" s="18"/>
      <c r="M31" s="18"/>
      <c r="N31" s="18"/>
      <c r="O31" s="18">
        <v>918.1</v>
      </c>
      <c r="P31" s="18"/>
      <c r="Q31" s="18"/>
      <c r="R31" s="18"/>
      <c r="S31" s="68"/>
      <c r="T31" s="73">
        <f t="shared" si="1"/>
        <v>918.1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" customFormat="1" ht="15.75">
      <c r="A32" s="6"/>
      <c r="B32" s="58" t="s">
        <v>75</v>
      </c>
      <c r="C32" s="51"/>
      <c r="D32" s="15"/>
      <c r="E32" s="16"/>
      <c r="F32" s="54"/>
      <c r="G32" s="64" t="s">
        <v>32</v>
      </c>
      <c r="H32" s="17"/>
      <c r="I32" s="18"/>
      <c r="J32" s="17"/>
      <c r="K32" s="18"/>
      <c r="L32" s="18"/>
      <c r="M32" s="18"/>
      <c r="N32" s="18"/>
      <c r="O32" s="18">
        <v>207610.21</v>
      </c>
      <c r="P32" s="18">
        <v>80455.05</v>
      </c>
      <c r="Q32" s="18"/>
      <c r="R32" s="18"/>
      <c r="S32" s="68"/>
      <c r="T32" s="73">
        <f>SUM(K32:S32)</f>
        <v>288065.26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s="1" customFormat="1" ht="16.5" thickBot="1">
      <c r="A33" s="6"/>
      <c r="B33" s="60" t="s">
        <v>79</v>
      </c>
      <c r="C33" s="51"/>
      <c r="D33" s="15"/>
      <c r="E33" s="16"/>
      <c r="F33" s="54"/>
      <c r="G33" s="65" t="s">
        <v>32</v>
      </c>
      <c r="H33" s="66"/>
      <c r="I33" s="67"/>
      <c r="J33" s="66"/>
      <c r="K33" s="67"/>
      <c r="L33" s="67"/>
      <c r="M33" s="67"/>
      <c r="N33" s="67"/>
      <c r="O33" s="67"/>
      <c r="P33" s="67">
        <v>458100.15</v>
      </c>
      <c r="Q33" s="67"/>
      <c r="R33" s="67"/>
      <c r="S33" s="69"/>
      <c r="T33" s="74">
        <f>SUM(K33:S33)</f>
        <v>458100.15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s="3" customFormat="1" ht="16.5" thickBot="1">
      <c r="A34" s="10"/>
      <c r="B34" s="47" t="s">
        <v>33</v>
      </c>
      <c r="C34" s="40"/>
      <c r="D34" s="41"/>
      <c r="E34" s="42"/>
      <c r="F34" s="43">
        <f>SUM(F19:F32)</f>
        <v>884250</v>
      </c>
      <c r="G34" s="44" t="s">
        <v>32</v>
      </c>
      <c r="H34" s="45"/>
      <c r="I34" s="45"/>
      <c r="J34" s="45"/>
      <c r="K34" s="45">
        <f aca="true" t="shared" si="2" ref="K34:S34">SUM(K21:K32)</f>
        <v>-436.3599999999997</v>
      </c>
      <c r="L34" s="45">
        <f t="shared" si="2"/>
        <v>7935</v>
      </c>
      <c r="M34" s="45">
        <f t="shared" si="2"/>
        <v>41550</v>
      </c>
      <c r="N34" s="45">
        <f t="shared" si="2"/>
        <v>49252.99</v>
      </c>
      <c r="O34" s="45">
        <f t="shared" si="2"/>
        <v>266303.58</v>
      </c>
      <c r="P34" s="45">
        <f>SUM(P19:P33)</f>
        <v>570220.2000000001</v>
      </c>
      <c r="Q34" s="45">
        <f t="shared" si="2"/>
        <v>5044.14</v>
      </c>
      <c r="R34" s="45">
        <f t="shared" si="2"/>
        <v>2226.9</v>
      </c>
      <c r="S34" s="46">
        <f t="shared" si="2"/>
        <v>0</v>
      </c>
      <c r="T34" s="70">
        <f>SUM(T19:T33)</f>
        <v>942096.4500000001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" customFormat="1" ht="15.75" customHeight="1">
      <c r="A35" s="6"/>
      <c r="B35" s="81" t="s">
        <v>54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1" customFormat="1" ht="15.75">
      <c r="A36" s="6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3" customFormat="1" ht="15.75">
      <c r="A37" s="19"/>
      <c r="B37" s="20" t="s">
        <v>35</v>
      </c>
      <c r="C37" s="21"/>
      <c r="D37" s="20" t="s">
        <v>36</v>
      </c>
      <c r="E37" s="10"/>
      <c r="F37" s="10"/>
      <c r="G37" s="2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" customFormat="1" ht="15.75">
      <c r="A38" s="22">
        <v>1</v>
      </c>
      <c r="B38" s="24" t="str">
        <f>B13</f>
        <v>Недовыполнение  ТР  на  01.01.2015год.</v>
      </c>
      <c r="C38" s="25">
        <f>C13</f>
        <v>495968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s="39" customFormat="1" ht="15.75">
      <c r="A39" s="37"/>
      <c r="B39" s="37"/>
      <c r="C39" s="38" t="s">
        <v>20</v>
      </c>
      <c r="D39" s="38" t="s">
        <v>21</v>
      </c>
      <c r="E39" s="38" t="s">
        <v>22</v>
      </c>
      <c r="F39" s="38" t="s">
        <v>23</v>
      </c>
      <c r="G39" s="38" t="s">
        <v>24</v>
      </c>
      <c r="H39" s="38" t="s">
        <v>25</v>
      </c>
      <c r="I39" s="38" t="s">
        <v>43</v>
      </c>
      <c r="J39" s="38" t="s">
        <v>27</v>
      </c>
      <c r="K39" s="38" t="s">
        <v>28</v>
      </c>
      <c r="L39" s="38" t="s">
        <v>29</v>
      </c>
      <c r="M39" s="38" t="s">
        <v>30</v>
      </c>
      <c r="N39" s="38" t="s">
        <v>31</v>
      </c>
      <c r="O39" s="38" t="s">
        <v>44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1" customFormat="1" ht="15.75">
      <c r="A40" s="22">
        <v>2</v>
      </c>
      <c r="B40" s="24" t="s">
        <v>37</v>
      </c>
      <c r="C40" s="29">
        <v>31190</v>
      </c>
      <c r="D40" s="29">
        <v>31190</v>
      </c>
      <c r="E40" s="29">
        <v>31190</v>
      </c>
      <c r="F40" s="29">
        <v>31190</v>
      </c>
      <c r="G40" s="29">
        <v>31190</v>
      </c>
      <c r="H40" s="29">
        <v>31190</v>
      </c>
      <c r="I40" s="29">
        <v>31190</v>
      </c>
      <c r="J40" s="29">
        <v>31190</v>
      </c>
      <c r="K40" s="29">
        <v>31190</v>
      </c>
      <c r="L40" s="29">
        <v>31190</v>
      </c>
      <c r="M40" s="29">
        <v>31190</v>
      </c>
      <c r="N40" s="29">
        <v>31029</v>
      </c>
      <c r="O40" s="30">
        <f aca="true" t="shared" si="3" ref="O40:O45">SUM(C40:N40)</f>
        <v>374119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s="1" customFormat="1" ht="15.75">
      <c r="A41" s="22">
        <v>3</v>
      </c>
      <c r="B41" s="22" t="s">
        <v>48</v>
      </c>
      <c r="C41" s="29">
        <v>2434</v>
      </c>
      <c r="D41" s="29">
        <v>2434</v>
      </c>
      <c r="E41" s="29">
        <v>2434</v>
      </c>
      <c r="F41" s="29">
        <v>2434</v>
      </c>
      <c r="G41" s="29">
        <v>2434</v>
      </c>
      <c r="H41" s="29">
        <v>2434</v>
      </c>
      <c r="I41" s="29">
        <v>2434</v>
      </c>
      <c r="J41" s="29">
        <v>2434</v>
      </c>
      <c r="K41" s="29">
        <v>2434</v>
      </c>
      <c r="L41" s="29">
        <v>2434</v>
      </c>
      <c r="M41" s="29">
        <v>2434</v>
      </c>
      <c r="N41" s="29">
        <v>2434</v>
      </c>
      <c r="O41" s="30">
        <f t="shared" si="3"/>
        <v>29208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s="1" customFormat="1" ht="15.75">
      <c r="A42" s="22">
        <v>4</v>
      </c>
      <c r="B42" s="24" t="s">
        <v>38</v>
      </c>
      <c r="C42" s="29">
        <f>C40*1.04</f>
        <v>32437.600000000002</v>
      </c>
      <c r="D42" s="29">
        <f>D40*0.87</f>
        <v>27135.3</v>
      </c>
      <c r="E42" s="29">
        <f>E40*1.01</f>
        <v>31501.9</v>
      </c>
      <c r="F42" s="29">
        <f>F40*0.96</f>
        <v>29942.399999999998</v>
      </c>
      <c r="G42" s="29">
        <f>G40*0.98</f>
        <v>30566.2</v>
      </c>
      <c r="H42" s="29">
        <f>H40*1.14</f>
        <v>35556.6</v>
      </c>
      <c r="I42" s="29">
        <f>I40*0.87</f>
        <v>27135.3</v>
      </c>
      <c r="J42" s="29">
        <f>J40*0.99</f>
        <v>30878.1</v>
      </c>
      <c r="K42" s="29">
        <f>K40*0.96</f>
        <v>29942.399999999998</v>
      </c>
      <c r="L42" s="29">
        <f>L40*1.08</f>
        <v>33685.200000000004</v>
      </c>
      <c r="M42" s="29">
        <f>M40*0.97</f>
        <v>30254.3</v>
      </c>
      <c r="N42" s="29">
        <v>31342.8</v>
      </c>
      <c r="O42" s="30">
        <f t="shared" si="3"/>
        <v>370378.1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s="1" customFormat="1" ht="15.75">
      <c r="A43" s="22">
        <v>5</v>
      </c>
      <c r="B43" s="24" t="s">
        <v>39</v>
      </c>
      <c r="C43" s="29">
        <f aca="true" t="shared" si="4" ref="C43:H43">C41</f>
        <v>2434</v>
      </c>
      <c r="D43" s="29">
        <f t="shared" si="4"/>
        <v>2434</v>
      </c>
      <c r="E43" s="29">
        <f t="shared" si="4"/>
        <v>2434</v>
      </c>
      <c r="F43" s="29">
        <f t="shared" si="4"/>
        <v>2434</v>
      </c>
      <c r="G43" s="29">
        <f t="shared" si="4"/>
        <v>2434</v>
      </c>
      <c r="H43" s="29">
        <f t="shared" si="4"/>
        <v>2434</v>
      </c>
      <c r="I43" s="29">
        <f aca="true" t="shared" si="5" ref="I43:N43">I41</f>
        <v>2434</v>
      </c>
      <c r="J43" s="29">
        <f t="shared" si="5"/>
        <v>2434</v>
      </c>
      <c r="K43" s="29">
        <f t="shared" si="5"/>
        <v>2434</v>
      </c>
      <c r="L43" s="29">
        <f t="shared" si="5"/>
        <v>2434</v>
      </c>
      <c r="M43" s="29">
        <f t="shared" si="5"/>
        <v>2434</v>
      </c>
      <c r="N43" s="29">
        <f t="shared" si="5"/>
        <v>2434</v>
      </c>
      <c r="O43" s="30">
        <f t="shared" si="3"/>
        <v>29208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s="1" customFormat="1" ht="15.75">
      <c r="A44" s="22">
        <v>6</v>
      </c>
      <c r="B44" s="24" t="s">
        <v>40</v>
      </c>
      <c r="C44" s="29">
        <f aca="true" t="shared" si="6" ref="C44:H44">SUM(C42:C43)</f>
        <v>34871.600000000006</v>
      </c>
      <c r="D44" s="29">
        <f t="shared" si="6"/>
        <v>29569.3</v>
      </c>
      <c r="E44" s="29">
        <f t="shared" si="6"/>
        <v>33935.9</v>
      </c>
      <c r="F44" s="29">
        <f t="shared" si="6"/>
        <v>32376.399999999998</v>
      </c>
      <c r="G44" s="29">
        <f t="shared" si="6"/>
        <v>33000.2</v>
      </c>
      <c r="H44" s="29">
        <f t="shared" si="6"/>
        <v>37990.6</v>
      </c>
      <c r="I44" s="29">
        <f aca="true" t="shared" si="7" ref="I44:N44">SUM(I42:I43)</f>
        <v>29569.3</v>
      </c>
      <c r="J44" s="29">
        <f t="shared" si="7"/>
        <v>33312.1</v>
      </c>
      <c r="K44" s="29">
        <f t="shared" si="7"/>
        <v>32376.399999999998</v>
      </c>
      <c r="L44" s="29">
        <f t="shared" si="7"/>
        <v>36119.200000000004</v>
      </c>
      <c r="M44" s="29">
        <f t="shared" si="7"/>
        <v>32688.3</v>
      </c>
      <c r="N44" s="29">
        <f t="shared" si="7"/>
        <v>33776.8</v>
      </c>
      <c r="O44" s="30">
        <f t="shared" si="3"/>
        <v>399586.10000000003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s="1" customFormat="1" ht="15.75">
      <c r="A45" s="22">
        <v>7</v>
      </c>
      <c r="B45" s="24" t="s">
        <v>41</v>
      </c>
      <c r="C45" s="29">
        <f aca="true" t="shared" si="8" ref="C45:N45">H34</f>
        <v>0</v>
      </c>
      <c r="D45" s="29">
        <f t="shared" si="8"/>
        <v>0</v>
      </c>
      <c r="E45" s="29">
        <f t="shared" si="8"/>
        <v>0</v>
      </c>
      <c r="F45" s="29">
        <f t="shared" si="8"/>
        <v>-436.3599999999997</v>
      </c>
      <c r="G45" s="29">
        <f t="shared" si="8"/>
        <v>7935</v>
      </c>
      <c r="H45" s="29">
        <f t="shared" si="8"/>
        <v>41550</v>
      </c>
      <c r="I45" s="29">
        <f t="shared" si="8"/>
        <v>49252.99</v>
      </c>
      <c r="J45" s="29">
        <f t="shared" si="8"/>
        <v>266303.58</v>
      </c>
      <c r="K45" s="29">
        <f t="shared" si="8"/>
        <v>570220.2000000001</v>
      </c>
      <c r="L45" s="29">
        <f t="shared" si="8"/>
        <v>5044.14</v>
      </c>
      <c r="M45" s="29">
        <f t="shared" si="8"/>
        <v>2226.9</v>
      </c>
      <c r="N45" s="29">
        <f t="shared" si="8"/>
        <v>0</v>
      </c>
      <c r="O45" s="30">
        <f t="shared" si="3"/>
        <v>942096.4500000002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s="3" customFormat="1" ht="15.75">
      <c r="A46" s="19">
        <v>8</v>
      </c>
      <c r="B46" s="26" t="s">
        <v>42</v>
      </c>
      <c r="C46" s="30">
        <f aca="true" t="shared" si="9" ref="C46:H46">C38+C44-C45</f>
        <v>530839.6</v>
      </c>
      <c r="D46" s="30">
        <f t="shared" si="9"/>
        <v>29569.3</v>
      </c>
      <c r="E46" s="30">
        <f t="shared" si="9"/>
        <v>33935.9</v>
      </c>
      <c r="F46" s="30">
        <f t="shared" si="9"/>
        <v>32812.759999999995</v>
      </c>
      <c r="G46" s="30">
        <f t="shared" si="9"/>
        <v>25065.199999999997</v>
      </c>
      <c r="H46" s="30">
        <f t="shared" si="9"/>
        <v>-3559.4000000000015</v>
      </c>
      <c r="I46" s="30">
        <f aca="true" t="shared" si="10" ref="I46:N46">I38+I44-I45</f>
        <v>-19683.69</v>
      </c>
      <c r="J46" s="30">
        <f t="shared" si="10"/>
        <v>-232991.48</v>
      </c>
      <c r="K46" s="30">
        <f t="shared" si="10"/>
        <v>-537843.8</v>
      </c>
      <c r="L46" s="30">
        <f t="shared" si="10"/>
        <v>31075.060000000005</v>
      </c>
      <c r="M46" s="30">
        <f t="shared" si="10"/>
        <v>30461.399999999998</v>
      </c>
      <c r="N46" s="30">
        <f t="shared" si="10"/>
        <v>33776.8</v>
      </c>
      <c r="O46" s="30">
        <f>C38-O45+O44</f>
        <v>-46542.35000000015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" customFormat="1" ht="15.75">
      <c r="A47" s="6"/>
      <c r="B47" s="6"/>
      <c r="C47" s="2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s="1" customFormat="1" ht="15.75">
      <c r="A48" s="6"/>
      <c r="B48" s="6"/>
      <c r="C48" s="2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s="1" customFormat="1" ht="15.75">
      <c r="A49" s="6"/>
      <c r="B49" s="6"/>
      <c r="C49" s="2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s="1" customFormat="1" ht="15.75">
      <c r="A50" s="6"/>
      <c r="B50" s="6"/>
      <c r="C50" s="2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s="1" customFormat="1" ht="15.75">
      <c r="A51" s="6"/>
      <c r="B51" s="6"/>
      <c r="C51" s="2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1" customFormat="1" ht="15.75">
      <c r="A52" s="6"/>
      <c r="B52" s="6"/>
      <c r="C52" s="2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s="1" customFormat="1" ht="15.75">
      <c r="A53" s="6"/>
      <c r="B53" s="6"/>
      <c r="C53" s="2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s="1" customFormat="1" ht="15.75">
      <c r="A54" s="6"/>
      <c r="B54" s="6"/>
      <c r="C54" s="2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</sheetData>
  <sheetProtection/>
  <mergeCells count="21">
    <mergeCell ref="A1:C1"/>
    <mergeCell ref="D2:K2"/>
    <mergeCell ref="D3:K3"/>
    <mergeCell ref="D5:K5"/>
    <mergeCell ref="D4:K4"/>
    <mergeCell ref="B17:B18"/>
    <mergeCell ref="D12:K12"/>
    <mergeCell ref="B35:Q36"/>
    <mergeCell ref="D16:K16"/>
    <mergeCell ref="D15:K15"/>
    <mergeCell ref="C17:F17"/>
    <mergeCell ref="D6:K6"/>
    <mergeCell ref="D10:K10"/>
    <mergeCell ref="T17:T18"/>
    <mergeCell ref="G17:S17"/>
    <mergeCell ref="D14:K14"/>
    <mergeCell ref="D13:K13"/>
    <mergeCell ref="D7:K7"/>
    <mergeCell ref="D11:K11"/>
    <mergeCell ref="D9:K9"/>
    <mergeCell ref="D8:K8"/>
  </mergeCells>
  <printOptions horizontalCentered="1"/>
  <pageMargins left="0.7874015748031497" right="0.1968503937007874" top="0.7874015748031497" bottom="0.1968503937007874" header="0.5118110236220472" footer="0.5118110236220472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2013-01-10T11:52:44Z</cp:lastPrinted>
  <dcterms:modified xsi:type="dcterms:W3CDTF">2016-01-11T07:15:38Z</dcterms:modified>
  <cp:category/>
  <cp:version/>
  <cp:contentType/>
  <cp:contentStatus/>
</cp:coreProperties>
</file>