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22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<sst xmlns="http://schemas.openxmlformats.org/spreadsheetml/2006/main" count="110" uniqueCount="81">
  <si>
    <t>Приведенная площадь (кв.м)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</si>
  <si>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</si>
  <si>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</si>
  <si>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</si>
  <si>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2,8 подъезд</t>
  </si>
  <si>
    <t>Материал стен</t>
  </si>
  <si>
    <t>кирпич</t>
  </si>
  <si>
    <t>Место расположения ввода ХВС, отопления,ГВС: 8 подъезд</t>
  </si>
  <si>
    <t>Год постройки</t>
  </si>
  <si>
    <t>Место расположения приборов учета ХВС, отопления, ГВС: подъезд 8</t>
  </si>
  <si>
    <t>Этажность</t>
  </si>
  <si>
    <t>Количество теплоузлов -9</t>
  </si>
  <si>
    <t>Подъезды</t>
  </si>
  <si>
    <t xml:space="preserve">Принадлежность  ТОС: "Университетский", Егорова П.И. </t>
  </si>
  <si>
    <t>Площадь придомовой территории (кв.м.)</t>
  </si>
  <si>
    <t xml:space="preserve">Обслуживает ТУ №2 тел. 43-39-16 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</si>
  <si>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</si>
  <si>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</si>
  <si>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</si>
  <si>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</si>
  <si>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</si>
  <si>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</si>
  <si>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</si>
  <si>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</si>
  <si>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</si>
  <si>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</si>
  <si>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</si>
  <si>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</si>
  <si>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</si>
  <si>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</si>
  <si>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</si>
  <si>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</si>
  <si>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руб.</t>
  </si>
  <si>
    <t>ИТОГО:</t>
  </si>
  <si>
    <t>Электронный счет по текущему ремонту</t>
  </si>
  <si>
    <t>дома №22 по ул. Университетская</t>
  </si>
  <si>
    <t>Начислено населению</t>
  </si>
  <si>
    <t>Поступило от населения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</si>
  <si>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</si>
  <si>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</si>
  <si>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</si>
  <si>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</si>
  <si>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</si>
  <si>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</si>
  <si>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</si>
  <si>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</si>
  <si>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шт</t>
  </si>
  <si>
    <t>выполнено</t>
  </si>
  <si>
    <t>Мастер участка – Кошельков Андрей Георгиевич</t>
  </si>
  <si>
    <t xml:space="preserve">Председатель совета МКД- Филиппов А.А.Феногенова Татьяна Леонидовна </t>
  </si>
  <si>
    <t xml:space="preserve">  Ед. изм.</t>
  </si>
  <si>
    <t>м2</t>
  </si>
  <si>
    <t>жилого дома ул. Университетская 22</t>
  </si>
  <si>
    <t>План работ на 2015 г.</t>
  </si>
  <si>
    <t>РЕЕСТР РАБОТ ПО ТЕКУЩЕМУ РЕМОНТУ ПО ВИДАМ РАБОТ И СТОИМОСТИ НА 2015 ГОД</t>
  </si>
  <si>
    <t>План работ по текущему ремонту на 2015 г составлен исходя из имеющейся задолженности дома по статье "текущий ремонт" на 01.01.2015 г. с включением в первую очередь работ, необходимых для безаварийного функционирования дома</t>
  </si>
  <si>
    <t>Перевыполнение  ТР  на  01.01.2015год.</t>
  </si>
  <si>
    <t>Тариф на ТР 2015г. -2,80</t>
  </si>
  <si>
    <t>Дополнительные доходы на 2015г.</t>
  </si>
  <si>
    <t>Сумма  к выполнению ТР на 2015 год</t>
  </si>
  <si>
    <t>плата по нежилым помещениям</t>
  </si>
  <si>
    <t>ремонт теплоузлов</t>
  </si>
  <si>
    <t>уз</t>
  </si>
  <si>
    <t>окраска газопров. Труб</t>
  </si>
  <si>
    <t>косметич.ремонт цоколя</t>
  </si>
  <si>
    <t>подъезд</t>
  </si>
  <si>
    <t>замена мусороклапанов</t>
  </si>
  <si>
    <t>установка информац.стендов "объявления"</t>
  </si>
  <si>
    <t>замена шиберов</t>
  </si>
  <si>
    <t>ремонт ступеней крыльца</t>
  </si>
  <si>
    <t>Электронный паспорт  по ремонту общего имущества</t>
  </si>
  <si>
    <t>Начислено прочих доходов и нежилым</t>
  </si>
  <si>
    <t>Поступило прочих доходов и нежилым</t>
  </si>
  <si>
    <t>Цена на ед.работ, руб</t>
  </si>
  <si>
    <t>замена нижней разводки канализации, под 4</t>
  </si>
  <si>
    <t>работа по нежилым помещениям (кровля)</t>
  </si>
  <si>
    <t>кровля (61,125,184,279)</t>
  </si>
  <si>
    <t>ремонт кирп.стены кв.28</t>
  </si>
  <si>
    <t>козырьки балконов (кв.125,216)</t>
  </si>
  <si>
    <t>Сантехнические работы,козырьки балконов , кровля и прочие аварийные работы</t>
  </si>
  <si>
    <t>косметич.ремонт подъездов №3,4,5,6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</si>
</sst>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33" applyFont="1">
      <alignment/>
      <protection/>
    </xf>
    <xf numFmtId="0" fontId="3" fillId="0" borderId="0" xfId="33" applyFont="1">
      <alignment/>
      <protection/>
    </xf>
    <xf numFmtId="0" fontId="2" fillId="0" borderId="0" xfId="33" applyFont="1">
      <alignment/>
      <protection/>
    </xf>
    <xf numFmtId="0" fontId="3" fillId="0" borderId="0" xfId="33" applyFont="1" applyAlignment="1">
      <alignment wrapText="1"/>
      <protection/>
    </xf>
    <xf numFmtId="0" fontId="2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center"/>
      <protection/>
    </xf>
    <xf numFmtId="0" fontId="2" fillId="0" borderId="0" xfId="33" applyNumberFormat="1" applyFont="1" applyBorder="1" applyAlignment="1">
      <alignment horizontal="right"/>
      <protection/>
    </xf>
    <xf numFmtId="0" fontId="3" fillId="0" borderId="0" xfId="33" applyNumberFormat="1" applyFont="1">
      <alignment/>
      <protection/>
    </xf>
    <xf numFmtId="0" fontId="3" fillId="0" borderId="0" xfId="33" applyNumberFormat="1" applyFont="1" applyAlignment="1">
      <alignment horizontal="right"/>
      <protection/>
    </xf>
    <xf numFmtId="0" fontId="3" fillId="0" borderId="0" xfId="33" applyNumberFormat="1" applyFont="1" applyAlignment="1">
      <alignment horizontal="center"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1" xfId="33" applyNumberFormat="1" applyFont="1" applyBorder="1" applyAlignment="1">
      <alignment horizontal="center" wrapText="1"/>
      <protection/>
    </xf>
    <xf numFmtId="0" fontId="2" fillId="0" borderId="0" xfId="33" applyNumberFormat="1" applyFont="1">
      <alignment/>
      <protection/>
    </xf>
    <xf numFmtId="0" fontId="3" fillId="0" borderId="0" xfId="33" applyNumberFormat="1" applyFont="1" applyAlignment="1">
      <alignment wrapText="1"/>
      <protection/>
    </xf>
    <xf numFmtId="0" fontId="2" fillId="0" borderId="12" xfId="33" applyNumberFormat="1" applyFont="1" applyBorder="1" applyAlignment="1">
      <alignment horizontal="left" wrapText="1"/>
      <protection/>
    </xf>
    <xf numFmtId="0" fontId="2" fillId="0" borderId="13" xfId="33" applyNumberFormat="1" applyFont="1" applyBorder="1" applyAlignment="1">
      <alignment horizontal="center" wrapText="1"/>
      <protection/>
    </xf>
    <xf numFmtId="0" fontId="2" fillId="0" borderId="0" xfId="33" applyNumberFormat="1" applyFont="1" applyFill="1" applyBorder="1" applyAlignment="1">
      <alignment wrapText="1"/>
      <protection/>
    </xf>
    <xf numFmtId="0" fontId="2" fillId="0" borderId="0" xfId="33" applyNumberFormat="1" applyFont="1" applyAlignment="1">
      <alignment wrapText="1"/>
      <protection/>
    </xf>
    <xf numFmtId="0" fontId="2" fillId="0" borderId="12" xfId="33" applyNumberFormat="1" applyFont="1" applyBorder="1" applyAlignment="1">
      <alignment horizontal="left"/>
      <protection/>
    </xf>
    <xf numFmtId="0" fontId="2" fillId="0" borderId="12" xfId="33" applyNumberFormat="1" applyFont="1" applyBorder="1">
      <alignment/>
      <protection/>
    </xf>
    <xf numFmtId="0" fontId="3" fillId="0" borderId="0" xfId="33" applyNumberFormat="1" applyFont="1" applyAlignment="1">
      <alignment horizontal="center" wrapText="1"/>
      <protection/>
    </xf>
    <xf numFmtId="0" fontId="3" fillId="0" borderId="12" xfId="33" applyNumberFormat="1" applyFont="1" applyBorder="1" applyAlignment="1">
      <alignment vertical="top" wrapText="1"/>
      <protection/>
    </xf>
    <xf numFmtId="0" fontId="3" fillId="0" borderId="13" xfId="33" applyNumberFormat="1" applyFont="1" applyFill="1" applyBorder="1" applyAlignment="1">
      <alignment horizontal="center"/>
      <protection/>
    </xf>
    <xf numFmtId="0" fontId="3" fillId="0" borderId="13" xfId="33" applyNumberFormat="1" applyFont="1" applyBorder="1" applyAlignment="1">
      <alignment horizontal="center"/>
      <protection/>
    </xf>
    <xf numFmtId="0" fontId="3" fillId="0" borderId="12" xfId="33" applyNumberFormat="1" applyFont="1" applyBorder="1">
      <alignment/>
      <protection/>
    </xf>
    <xf numFmtId="0" fontId="3" fillId="0" borderId="12" xfId="33" applyNumberFormat="1" applyFont="1" applyBorder="1" applyAlignment="1">
      <alignment wrapText="1"/>
      <protection/>
    </xf>
    <xf numFmtId="0" fontId="3" fillId="0" borderId="13" xfId="33" applyNumberFormat="1" applyFont="1" applyBorder="1" applyAlignment="1">
      <alignment horizontal="center" vertical="center" wrapText="1"/>
      <protection/>
    </xf>
    <xf numFmtId="0" fontId="3" fillId="0" borderId="14" xfId="59" applyNumberFormat="1" applyFont="1" applyBorder="1" applyAlignment="1">
      <alignment horizontal="right" vertical="top" wrapText="1"/>
    </xf>
    <xf numFmtId="0" fontId="2" fillId="0" borderId="14" xfId="33" applyNumberFormat="1" applyFont="1" applyBorder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33" applyNumberFormat="1" applyFont="1" applyAlignment="1">
      <alignment horizontal="center" wrapText="1"/>
      <protection/>
    </xf>
    <xf numFmtId="0" fontId="2" fillId="0" borderId="0" xfId="33" applyNumberFormat="1" applyFont="1" applyAlignment="1">
      <alignment horizontal="right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0" fontId="3" fillId="0" borderId="13" xfId="33" applyNumberFormat="1" applyFont="1" applyBorder="1" applyAlignment="1">
      <alignment horizontal="center" wrapText="1"/>
      <protection/>
    </xf>
    <xf numFmtId="0" fontId="3" fillId="0" borderId="13" xfId="33" applyNumberFormat="1" applyFont="1" applyFill="1" applyBorder="1" applyAlignment="1">
      <alignment horizontal="center" wrapText="1"/>
      <protection/>
    </xf>
    <xf numFmtId="0" fontId="3" fillId="0" borderId="13" xfId="33" applyNumberFormat="1" applyFont="1" applyBorder="1" applyAlignment="1">
      <alignment horizontal="center" vertical="top" wrapText="1"/>
      <protection/>
    </xf>
    <xf numFmtId="0" fontId="3" fillId="0" borderId="13" xfId="33" applyNumberFormat="1" applyFont="1" applyBorder="1">
      <alignment/>
      <protection/>
    </xf>
    <xf numFmtId="0" fontId="3" fillId="0" borderId="12" xfId="33" applyNumberFormat="1" applyFont="1" applyBorder="1" applyAlignment="1">
      <alignment horizontal="left" vertical="center" wrapText="1"/>
      <protection/>
    </xf>
    <xf numFmtId="0" fontId="2" fillId="0" borderId="15" xfId="33" applyNumberFormat="1" applyFont="1" applyBorder="1" applyAlignment="1">
      <alignment vertical="top" wrapText="1"/>
      <protection/>
    </xf>
    <xf numFmtId="0" fontId="2" fillId="0" borderId="14" xfId="33" applyNumberFormat="1" applyFont="1" applyBorder="1" applyAlignment="1">
      <alignment vertical="top" wrapText="1"/>
      <protection/>
    </xf>
    <xf numFmtId="0" fontId="2" fillId="0" borderId="14" xfId="33" applyNumberFormat="1" applyFont="1" applyBorder="1" applyAlignment="1">
      <alignment horizontal="center"/>
      <protection/>
    </xf>
    <xf numFmtId="0" fontId="3" fillId="0" borderId="16" xfId="33" applyNumberFormat="1" applyFont="1" applyBorder="1" applyAlignment="1">
      <alignment horizontal="center" vertical="top" wrapText="1"/>
      <protection/>
    </xf>
    <xf numFmtId="0" fontId="3" fillId="0" borderId="16" xfId="33" applyNumberFormat="1" applyFont="1" applyBorder="1" applyAlignment="1">
      <alignment vertical="top" wrapText="1"/>
      <protection/>
    </xf>
    <xf numFmtId="0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166" fontId="2" fillId="0" borderId="17" xfId="59" applyNumberFormat="1" applyFont="1" applyBorder="1" applyAlignment="1">
      <alignment/>
    </xf>
    <xf numFmtId="1" fontId="2" fillId="0" borderId="18" xfId="33" applyNumberFormat="1" applyFont="1" applyBorder="1" applyAlignment="1">
      <alignment horizontal="right" wrapText="1"/>
      <protection/>
    </xf>
    <xf numFmtId="1" fontId="2" fillId="0" borderId="18" xfId="33" applyNumberFormat="1" applyFont="1" applyBorder="1">
      <alignment/>
      <protection/>
    </xf>
    <xf numFmtId="1" fontId="2" fillId="0" borderId="13" xfId="0" applyNumberFormat="1" applyFont="1" applyBorder="1" applyAlignment="1">
      <alignment/>
    </xf>
    <xf numFmtId="0" fontId="2" fillId="0" borderId="19" xfId="33" applyNumberFormat="1" applyFont="1" applyBorder="1" applyAlignment="1">
      <alignment horizontal="left"/>
      <protection/>
    </xf>
    <xf numFmtId="0" fontId="2" fillId="0" borderId="0" xfId="33" applyNumberFormat="1" applyFont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2" fillId="0" borderId="13" xfId="33" applyNumberFormat="1" applyFont="1" applyBorder="1" applyAlignment="1">
      <alignment horizontal="center" vertical="center" wrapText="1"/>
      <protection/>
    </xf>
    <xf numFmtId="0" fontId="3" fillId="0" borderId="20" xfId="33" applyNumberFormat="1" applyFont="1" applyBorder="1" applyAlignment="1">
      <alignment horizontal="left" vertical="center" wrapText="1"/>
      <protection/>
    </xf>
    <xf numFmtId="0" fontId="3" fillId="0" borderId="20" xfId="33" applyNumberFormat="1" applyFont="1" applyBorder="1" applyAlignment="1">
      <alignment wrapText="1"/>
      <protection/>
    </xf>
    <xf numFmtId="0" fontId="2" fillId="0" borderId="0" xfId="33" applyFont="1" applyBorder="1" applyAlignment="1">
      <alignment horizontal="left"/>
      <protection/>
    </xf>
    <xf numFmtId="166" fontId="2" fillId="0" borderId="13" xfId="59" applyNumberFormat="1" applyFont="1" applyBorder="1" applyAlignment="1">
      <alignment horizontal="center" wrapText="1"/>
    </xf>
    <xf numFmtId="166" fontId="2" fillId="0" borderId="13" xfId="59" applyNumberFormat="1" applyFont="1" applyFill="1" applyBorder="1" applyAlignment="1">
      <alignment horizontal="center" wrapText="1"/>
    </xf>
    <xf numFmtId="0" fontId="3" fillId="0" borderId="21" xfId="33" applyNumberFormat="1" applyFont="1" applyBorder="1" applyAlignment="1">
      <alignment wrapText="1"/>
      <protection/>
    </xf>
    <xf numFmtId="1" fontId="3" fillId="0" borderId="13" xfId="0" applyNumberFormat="1" applyFont="1" applyBorder="1" applyAlignment="1">
      <alignment/>
    </xf>
    <xf numFmtId="0" fontId="3" fillId="0" borderId="13" xfId="59" applyNumberFormat="1" applyFont="1" applyBorder="1" applyAlignment="1">
      <alignment wrapText="1"/>
    </xf>
    <xf numFmtId="0" fontId="3" fillId="0" borderId="13" xfId="59" applyNumberFormat="1" applyFont="1" applyBorder="1" applyAlignment="1">
      <alignment vertical="top" wrapText="1"/>
    </xf>
    <xf numFmtId="0" fontId="3" fillId="0" borderId="13" xfId="59" applyNumberFormat="1" applyFont="1" applyBorder="1" applyAlignment="1">
      <alignment vertical="center" wrapText="1"/>
    </xf>
    <xf numFmtId="0" fontId="3" fillId="0" borderId="16" xfId="59" applyNumberFormat="1" applyFont="1" applyBorder="1" applyAlignment="1">
      <alignment vertical="top" wrapText="1"/>
    </xf>
    <xf numFmtId="0" fontId="2" fillId="0" borderId="16" xfId="33" applyNumberFormat="1" applyFont="1" applyFill="1" applyBorder="1" applyAlignment="1">
      <alignment horizontal="center" vertical="center" wrapText="1"/>
      <protection/>
    </xf>
    <xf numFmtId="0" fontId="3" fillId="0" borderId="11" xfId="33" applyNumberFormat="1" applyFont="1" applyFill="1" applyBorder="1" applyAlignment="1">
      <alignment horizontal="center" wrapText="1"/>
      <protection/>
    </xf>
    <xf numFmtId="0" fontId="3" fillId="0" borderId="11" xfId="33" applyNumberFormat="1" applyFont="1" applyBorder="1" applyAlignment="1">
      <alignment horizontal="center" wrapText="1"/>
      <protection/>
    </xf>
    <xf numFmtId="1" fontId="2" fillId="0" borderId="22" xfId="33" applyNumberFormat="1" applyFont="1" applyBorder="1" applyAlignment="1">
      <alignment horizontal="right" wrapText="1"/>
      <protection/>
    </xf>
    <xf numFmtId="0" fontId="2" fillId="0" borderId="23" xfId="33" applyNumberFormat="1" applyFont="1" applyBorder="1" applyAlignment="1">
      <alignment horizontal="center" vertical="center" wrapText="1"/>
      <protection/>
    </xf>
    <xf numFmtId="0" fontId="3" fillId="0" borderId="23" xfId="59" applyNumberFormat="1" applyFont="1" applyBorder="1" applyAlignment="1">
      <alignment wrapText="1"/>
    </xf>
    <xf numFmtId="0" fontId="3" fillId="0" borderId="23" xfId="59" applyNumberFormat="1" applyFont="1" applyBorder="1" applyAlignment="1">
      <alignment vertical="top" wrapText="1"/>
    </xf>
    <xf numFmtId="0" fontId="3" fillId="0" borderId="24" xfId="59" applyNumberFormat="1" applyFont="1" applyBorder="1" applyAlignment="1">
      <alignment wrapText="1"/>
    </xf>
    <xf numFmtId="0" fontId="2" fillId="0" borderId="25" xfId="59" applyNumberFormat="1" applyFont="1" applyBorder="1" applyAlignment="1">
      <alignment horizontal="right" vertical="top" wrapText="1"/>
    </xf>
    <xf numFmtId="0" fontId="2" fillId="0" borderId="26" xfId="33" applyNumberFormat="1" applyFont="1" applyFill="1" applyBorder="1" applyAlignment="1">
      <alignment horizontal="center" vertical="center" wrapText="1"/>
      <protection/>
    </xf>
    <xf numFmtId="0" fontId="3" fillId="0" borderId="27" xfId="33" applyNumberFormat="1" applyFont="1" applyFill="1" applyBorder="1" applyAlignment="1">
      <alignment horizontal="center" wrapText="1"/>
      <protection/>
    </xf>
    <xf numFmtId="0" fontId="3" fillId="0" borderId="28" xfId="33" applyNumberFormat="1" applyFont="1" applyFill="1" applyBorder="1" applyAlignment="1">
      <alignment horizontal="center" wrapText="1"/>
      <protection/>
    </xf>
    <xf numFmtId="0" fontId="3" fillId="0" borderId="28" xfId="33" applyNumberFormat="1" applyFont="1" applyFill="1" applyBorder="1" applyAlignment="1">
      <alignment horizontal="center"/>
      <protection/>
    </xf>
    <xf numFmtId="0" fontId="2" fillId="0" borderId="29" xfId="33" applyNumberFormat="1" applyFont="1" applyFill="1" applyBorder="1">
      <alignment/>
      <protection/>
    </xf>
    <xf numFmtId="0" fontId="2" fillId="0" borderId="30" xfId="33" applyNumberFormat="1" applyFont="1" applyBorder="1" applyAlignment="1">
      <alignment horizontal="center" vertical="center" wrapText="1"/>
      <protection/>
    </xf>
    <xf numFmtId="0" fontId="2" fillId="0" borderId="31" xfId="33" applyNumberFormat="1" applyFont="1" applyFill="1" applyBorder="1" applyAlignment="1">
      <alignment horizontal="center" vertical="center" wrapText="1"/>
      <protection/>
    </xf>
    <xf numFmtId="0" fontId="3" fillId="0" borderId="31" xfId="33" applyNumberFormat="1" applyFont="1" applyFill="1" applyBorder="1" applyAlignment="1">
      <alignment horizontal="center" wrapText="1"/>
      <protection/>
    </xf>
    <xf numFmtId="0" fontId="3" fillId="0" borderId="32" xfId="33" applyNumberFormat="1" applyFont="1" applyFill="1" applyBorder="1" applyAlignment="1">
      <alignment horizontal="center" vertical="top" wrapText="1"/>
      <protection/>
    </xf>
    <xf numFmtId="0" fontId="2" fillId="0" borderId="33" xfId="33" applyNumberFormat="1" applyFont="1" applyFill="1" applyBorder="1" applyAlignment="1">
      <alignment horizontal="center" vertical="top" wrapText="1"/>
      <protection/>
    </xf>
    <xf numFmtId="0" fontId="2" fillId="0" borderId="22" xfId="33" applyNumberFormat="1" applyFont="1" applyBorder="1" applyAlignment="1">
      <alignment horizontal="center" vertical="center" wrapText="1"/>
      <protection/>
    </xf>
    <xf numFmtId="0" fontId="2" fillId="0" borderId="34" xfId="33" applyNumberFormat="1" applyFont="1" applyBorder="1" applyAlignment="1">
      <alignment horizontal="center" vertical="center" wrapText="1"/>
      <protection/>
    </xf>
    <xf numFmtId="0" fontId="2" fillId="32" borderId="11" xfId="33" applyNumberFormat="1" applyFont="1" applyFill="1" applyBorder="1" applyAlignment="1">
      <alignment horizontal="center" vertical="center" wrapText="1"/>
      <protection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35" xfId="0" applyNumberFormat="1" applyFont="1" applyFill="1" applyBorder="1" applyAlignment="1">
      <alignment horizontal="center" vertical="center" wrapText="1"/>
    </xf>
    <xf numFmtId="0" fontId="3" fillId="0" borderId="13" xfId="33" applyNumberFormat="1" applyFont="1" applyFill="1" applyBorder="1" applyAlignment="1">
      <alignment horizontal="left" vertical="center"/>
      <protection/>
    </xf>
    <xf numFmtId="0" fontId="3" fillId="0" borderId="18" xfId="33" applyNumberFormat="1" applyFont="1" applyFill="1" applyBorder="1" applyAlignment="1">
      <alignment horizontal="left" vertical="center"/>
      <protection/>
    </xf>
    <xf numFmtId="0" fontId="3" fillId="0" borderId="13" xfId="33" applyNumberFormat="1" applyFont="1" applyFill="1" applyBorder="1" applyAlignment="1">
      <alignment horizontal="center" vertical="center"/>
      <protection/>
    </xf>
    <xf numFmtId="0" fontId="3" fillId="0" borderId="18" xfId="33" applyNumberFormat="1" applyFont="1" applyFill="1" applyBorder="1" applyAlignment="1">
      <alignment horizontal="center" vertical="center"/>
      <protection/>
    </xf>
    <xf numFmtId="0" fontId="2" fillId="0" borderId="0" xfId="33" applyNumberFormat="1" applyFont="1" applyAlignment="1">
      <alignment wrapText="1"/>
      <protection/>
    </xf>
    <xf numFmtId="0" fontId="3" fillId="0" borderId="0" xfId="0" applyNumberFormat="1" applyFont="1" applyAlignment="1">
      <alignment wrapText="1"/>
    </xf>
    <xf numFmtId="0" fontId="2" fillId="0" borderId="10" xfId="33" applyNumberFormat="1" applyFont="1" applyBorder="1" applyAlignment="1">
      <alignment vertical="center" wrapText="1"/>
      <protection/>
    </xf>
    <xf numFmtId="0" fontId="2" fillId="0" borderId="12" xfId="33" applyNumberFormat="1" applyFont="1" applyBorder="1" applyAlignment="1">
      <alignment vertical="center" wrapText="1"/>
      <protection/>
    </xf>
    <xf numFmtId="0" fontId="2" fillId="0" borderId="27" xfId="33" applyNumberFormat="1" applyFont="1" applyBorder="1" applyAlignment="1">
      <alignment horizontal="center" vertical="center" wrapText="1"/>
      <protection/>
    </xf>
    <xf numFmtId="0" fontId="2" fillId="0" borderId="11" xfId="33" applyNumberFormat="1" applyFont="1" applyBorder="1" applyAlignment="1">
      <alignment horizontal="center" vertical="center" wrapText="1"/>
      <protection/>
    </xf>
    <xf numFmtId="0" fontId="3" fillId="0" borderId="23" xfId="33" applyNumberFormat="1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1" xfId="33" applyNumberFormat="1" applyFont="1" applyFill="1" applyBorder="1" applyAlignment="1">
      <alignment horizontal="center" vertical="center"/>
      <protection/>
    </xf>
    <xf numFmtId="0" fontId="3" fillId="0" borderId="22" xfId="33" applyNumberFormat="1" applyFont="1" applyFill="1" applyBorder="1" applyAlignment="1">
      <alignment horizontal="center" vertical="center"/>
      <protection/>
    </xf>
    <xf numFmtId="0" fontId="3" fillId="0" borderId="13" xfId="33" applyNumberFormat="1" applyFont="1" applyFill="1" applyBorder="1" applyAlignment="1">
      <alignment horizontal="left" vertical="center" wrapText="1"/>
      <protection/>
    </xf>
    <xf numFmtId="0" fontId="3" fillId="0" borderId="18" xfId="33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="75" zoomScaleNormal="75" zoomScalePageLayoutView="0" workbookViewId="0" topLeftCell="A13">
      <selection activeCell="N43" sqref="N43"/>
    </sheetView>
  </sheetViews>
  <sheetFormatPr defaultColWidth="8.7109375" defaultRowHeight="12.75"/>
  <cols>
    <col min="1" max="1" width="4.140625" style="8" customWidth="1"/>
    <col min="2" max="2" width="49.421875" style="8" customWidth="1"/>
    <col min="3" max="3" width="15.28125" style="21" bestFit="1" customWidth="1"/>
    <col min="4" max="4" width="11.00390625" style="8" customWidth="1"/>
    <col min="5" max="5" width="12.421875" style="8" customWidth="1"/>
    <col min="6" max="6" width="11.57421875" style="9" customWidth="1"/>
    <col min="7" max="7" width="11.140625" style="8" customWidth="1"/>
    <col min="8" max="8" width="10.57421875" style="8" bestFit="1" customWidth="1"/>
    <col min="9" max="9" width="10.00390625" style="8" bestFit="1" customWidth="1"/>
    <col min="10" max="10" width="8.7109375" style="8" bestFit="1" customWidth="1"/>
    <col min="11" max="11" width="11.00390625" style="8" bestFit="1" customWidth="1"/>
    <col min="12" max="12" width="10.00390625" style="8" bestFit="1" customWidth="1"/>
    <col min="13" max="13" width="10.57421875" style="8" customWidth="1"/>
    <col min="14" max="14" width="9.7109375" style="8" customWidth="1"/>
    <col min="15" max="15" width="9.8515625" style="8" bestFit="1" customWidth="1"/>
    <col min="16" max="16" width="11.00390625" style="8" bestFit="1" customWidth="1"/>
    <col min="17" max="17" width="10.8515625" style="8" customWidth="1"/>
    <col min="18" max="18" width="8.28125" style="8" bestFit="1" customWidth="1"/>
    <col min="19" max="19" width="11.28125" style="8" customWidth="1"/>
    <col min="20" max="20" width="14.421875" style="8" bestFit="1" customWidth="1"/>
    <col min="21" max="28" width="8.7109375" style="2" customWidth="1"/>
    <col min="29" max="16384" width="8.7109375" style="1" customWidth="1"/>
  </cols>
  <sheetData>
    <row r="1" spans="1:20" s="2" customFormat="1" ht="16.5" thickBot="1">
      <c r="A1" s="61" t="s">
        <v>70</v>
      </c>
      <c r="B1" s="6"/>
      <c r="C1" s="6"/>
      <c r="D1" s="5" t="s">
        <v>52</v>
      </c>
      <c r="E1" s="6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2" customFormat="1" ht="15.75">
      <c r="A2" s="10"/>
      <c r="B2" s="11" t="s">
        <v>0</v>
      </c>
      <c r="C2" s="12">
        <v>16546.76</v>
      </c>
      <c r="D2" s="107" t="s">
        <v>1</v>
      </c>
      <c r="E2" s="107"/>
      <c r="F2" s="107"/>
      <c r="G2" s="107"/>
      <c r="H2" s="107"/>
      <c r="I2" s="107"/>
      <c r="J2" s="107"/>
      <c r="K2" s="108"/>
      <c r="L2" s="13"/>
      <c r="M2" s="13"/>
      <c r="N2" s="13"/>
      <c r="O2" s="13"/>
      <c r="P2" s="13"/>
      <c r="Q2" s="13"/>
      <c r="R2" s="13"/>
      <c r="S2" s="13"/>
      <c r="T2" s="8"/>
    </row>
    <row r="3" spans="1:20" s="4" customFormat="1" ht="15.75">
      <c r="A3" s="14"/>
      <c r="B3" s="15" t="s">
        <v>2</v>
      </c>
      <c r="C3" s="16">
        <v>280</v>
      </c>
      <c r="D3" s="109" t="s">
        <v>49</v>
      </c>
      <c r="E3" s="109"/>
      <c r="F3" s="109"/>
      <c r="G3" s="109"/>
      <c r="H3" s="109"/>
      <c r="I3" s="109"/>
      <c r="J3" s="109"/>
      <c r="K3" s="110"/>
      <c r="L3" s="17"/>
      <c r="M3" s="17"/>
      <c r="N3" s="17"/>
      <c r="O3" s="17"/>
      <c r="P3" s="17"/>
      <c r="Q3" s="18"/>
      <c r="R3" s="18"/>
      <c r="S3" s="18"/>
      <c r="T3" s="14"/>
    </row>
    <row r="4" spans="1:20" s="2" customFormat="1" ht="15.75">
      <c r="A4" s="8"/>
      <c r="B4" s="19" t="s">
        <v>3</v>
      </c>
      <c r="C4" s="16">
        <v>807</v>
      </c>
      <c r="D4" s="94" t="s">
        <v>4</v>
      </c>
      <c r="E4" s="94"/>
      <c r="F4" s="94"/>
      <c r="G4" s="94"/>
      <c r="H4" s="94"/>
      <c r="I4" s="94"/>
      <c r="J4" s="94"/>
      <c r="K4" s="95"/>
      <c r="L4" s="13"/>
      <c r="M4" s="13"/>
      <c r="N4" s="13"/>
      <c r="O4" s="13"/>
      <c r="P4" s="13"/>
      <c r="Q4" s="13"/>
      <c r="R4" s="13"/>
      <c r="S4" s="13"/>
      <c r="T4" s="8"/>
    </row>
    <row r="5" spans="1:20" s="2" customFormat="1" ht="15.75">
      <c r="A5" s="8"/>
      <c r="B5" s="19" t="s">
        <v>5</v>
      </c>
      <c r="C5" s="16" t="s">
        <v>6</v>
      </c>
      <c r="D5" s="94" t="s">
        <v>7</v>
      </c>
      <c r="E5" s="94"/>
      <c r="F5" s="94"/>
      <c r="G5" s="94"/>
      <c r="H5" s="94"/>
      <c r="I5" s="94"/>
      <c r="J5" s="94"/>
      <c r="K5" s="95"/>
      <c r="L5" s="13"/>
      <c r="M5" s="13"/>
      <c r="N5" s="13"/>
      <c r="O5" s="13"/>
      <c r="P5" s="13"/>
      <c r="Q5" s="13"/>
      <c r="R5" s="13"/>
      <c r="S5" s="13"/>
      <c r="T5" s="8"/>
    </row>
    <row r="6" spans="1:20" s="2" customFormat="1" ht="15.75">
      <c r="A6" s="8"/>
      <c r="B6" s="19" t="s">
        <v>8</v>
      </c>
      <c r="C6" s="16">
        <v>1990</v>
      </c>
      <c r="D6" s="94" t="s">
        <v>9</v>
      </c>
      <c r="E6" s="94"/>
      <c r="F6" s="94"/>
      <c r="G6" s="94"/>
      <c r="H6" s="94"/>
      <c r="I6" s="94"/>
      <c r="J6" s="94"/>
      <c r="K6" s="95"/>
      <c r="L6" s="13"/>
      <c r="M6" s="13"/>
      <c r="N6" s="13"/>
      <c r="O6" s="13"/>
      <c r="P6" s="13"/>
      <c r="Q6" s="13"/>
      <c r="R6" s="13"/>
      <c r="S6" s="13"/>
      <c r="T6" s="8"/>
    </row>
    <row r="7" spans="1:20" s="2" customFormat="1" ht="15.75">
      <c r="A7" s="8"/>
      <c r="B7" s="19" t="s">
        <v>10</v>
      </c>
      <c r="C7" s="16">
        <v>10</v>
      </c>
      <c r="D7" s="94" t="s">
        <v>11</v>
      </c>
      <c r="E7" s="94"/>
      <c r="F7" s="94"/>
      <c r="G7" s="94"/>
      <c r="H7" s="94"/>
      <c r="I7" s="94"/>
      <c r="J7" s="94"/>
      <c r="K7" s="95"/>
      <c r="L7" s="13"/>
      <c r="M7" s="13"/>
      <c r="N7" s="13"/>
      <c r="O7" s="13"/>
      <c r="P7" s="13"/>
      <c r="Q7" s="13"/>
      <c r="R7" s="13"/>
      <c r="S7" s="13"/>
      <c r="T7" s="8"/>
    </row>
    <row r="8" spans="1:20" s="2" customFormat="1" ht="15.75">
      <c r="A8" s="8"/>
      <c r="B8" s="19" t="s">
        <v>12</v>
      </c>
      <c r="C8" s="16">
        <v>9</v>
      </c>
      <c r="D8" s="94" t="s">
        <v>13</v>
      </c>
      <c r="E8" s="94"/>
      <c r="F8" s="94"/>
      <c r="G8" s="94"/>
      <c r="H8" s="94"/>
      <c r="I8" s="94"/>
      <c r="J8" s="94"/>
      <c r="K8" s="95"/>
      <c r="L8" s="13"/>
      <c r="M8" s="13"/>
      <c r="N8" s="13"/>
      <c r="O8" s="13"/>
      <c r="P8" s="13"/>
      <c r="Q8" s="13"/>
      <c r="R8" s="13"/>
      <c r="S8" s="13"/>
      <c r="T8" s="8"/>
    </row>
    <row r="9" spans="1:20" s="2" customFormat="1" ht="15.75">
      <c r="A9" s="8"/>
      <c r="B9" s="19" t="s">
        <v>14</v>
      </c>
      <c r="C9" s="16">
        <v>2272.47</v>
      </c>
      <c r="D9" s="94" t="s">
        <v>15</v>
      </c>
      <c r="E9" s="94"/>
      <c r="F9" s="94"/>
      <c r="G9" s="94"/>
      <c r="H9" s="94"/>
      <c r="I9" s="94"/>
      <c r="J9" s="94"/>
      <c r="K9" s="95"/>
      <c r="L9" s="13"/>
      <c r="M9" s="13"/>
      <c r="N9" s="13"/>
      <c r="O9" s="13"/>
      <c r="P9" s="13"/>
      <c r="Q9" s="13"/>
      <c r="R9" s="13"/>
      <c r="S9" s="13"/>
      <c r="T9" s="8"/>
    </row>
    <row r="10" spans="1:20" s="2" customFormat="1" ht="15.75">
      <c r="A10" s="8"/>
      <c r="B10" s="19" t="s">
        <v>16</v>
      </c>
      <c r="C10" s="16">
        <v>2163</v>
      </c>
      <c r="D10" s="94" t="s">
        <v>48</v>
      </c>
      <c r="E10" s="94"/>
      <c r="F10" s="94"/>
      <c r="G10" s="94"/>
      <c r="H10" s="94"/>
      <c r="I10" s="94"/>
      <c r="J10" s="94"/>
      <c r="K10" s="95"/>
      <c r="L10" s="13"/>
      <c r="M10" s="13"/>
      <c r="N10" s="13"/>
      <c r="O10" s="13"/>
      <c r="P10" s="13"/>
      <c r="Q10" s="13"/>
      <c r="R10" s="13"/>
      <c r="S10" s="13"/>
      <c r="T10" s="8"/>
    </row>
    <row r="11" spans="1:20" s="2" customFormat="1" ht="15.75">
      <c r="A11" s="8"/>
      <c r="B11" s="19" t="s">
        <v>17</v>
      </c>
      <c r="C11" s="16">
        <v>2300</v>
      </c>
      <c r="D11" s="94"/>
      <c r="E11" s="94"/>
      <c r="F11" s="94"/>
      <c r="G11" s="94"/>
      <c r="H11" s="94"/>
      <c r="I11" s="94"/>
      <c r="J11" s="94"/>
      <c r="K11" s="95"/>
      <c r="L11" s="13"/>
      <c r="M11" s="13"/>
      <c r="N11" s="13"/>
      <c r="O11" s="13"/>
      <c r="P11" s="13"/>
      <c r="Q11" s="13"/>
      <c r="R11" s="13"/>
      <c r="S11" s="13"/>
      <c r="T11" s="8"/>
    </row>
    <row r="12" spans="1:20" s="2" customFormat="1" ht="15.75">
      <c r="A12" s="8"/>
      <c r="B12" s="19" t="s">
        <v>18</v>
      </c>
      <c r="C12" s="16">
        <v>9</v>
      </c>
      <c r="D12" s="96"/>
      <c r="E12" s="96"/>
      <c r="F12" s="96"/>
      <c r="G12" s="96"/>
      <c r="H12" s="96"/>
      <c r="I12" s="96"/>
      <c r="J12" s="96"/>
      <c r="K12" s="97"/>
      <c r="L12" s="13"/>
      <c r="M12" s="13"/>
      <c r="N12" s="13"/>
      <c r="O12" s="13"/>
      <c r="P12" s="13"/>
      <c r="Q12" s="13"/>
      <c r="R12" s="13"/>
      <c r="S12" s="13"/>
      <c r="T12" s="8"/>
    </row>
    <row r="13" spans="1:20" s="2" customFormat="1" ht="15.75">
      <c r="A13" s="8"/>
      <c r="B13" s="19" t="s">
        <v>56</v>
      </c>
      <c r="C13" s="62">
        <v>-3652</v>
      </c>
      <c r="D13" s="96"/>
      <c r="E13" s="96"/>
      <c r="F13" s="96"/>
      <c r="G13" s="96"/>
      <c r="H13" s="96"/>
      <c r="I13" s="96"/>
      <c r="J13" s="96"/>
      <c r="K13" s="97"/>
      <c r="L13" s="13"/>
      <c r="M13" s="13"/>
      <c r="N13" s="13"/>
      <c r="O13" s="13"/>
      <c r="P13" s="13"/>
      <c r="Q13" s="13"/>
      <c r="R13" s="13"/>
      <c r="S13" s="13"/>
      <c r="T13" s="8"/>
    </row>
    <row r="14" spans="1:20" s="2" customFormat="1" ht="15.75">
      <c r="A14" s="8"/>
      <c r="B14" s="19" t="s">
        <v>57</v>
      </c>
      <c r="C14" s="62">
        <f>(2.8*12*C2)*0.94</f>
        <v>522612.8678399998</v>
      </c>
      <c r="D14" s="96"/>
      <c r="E14" s="96"/>
      <c r="F14" s="96"/>
      <c r="G14" s="96"/>
      <c r="H14" s="96"/>
      <c r="I14" s="96"/>
      <c r="J14" s="96"/>
      <c r="K14" s="97"/>
      <c r="L14" s="13"/>
      <c r="M14" s="13"/>
      <c r="N14" s="13"/>
      <c r="O14" s="13"/>
      <c r="P14" s="13"/>
      <c r="Q14" s="13"/>
      <c r="R14" s="13"/>
      <c r="S14" s="13"/>
      <c r="T14" s="8"/>
    </row>
    <row r="15" spans="1:20" s="2" customFormat="1" ht="15.75">
      <c r="A15" s="8"/>
      <c r="B15" s="19" t="s">
        <v>58</v>
      </c>
      <c r="C15" s="63">
        <v>40641</v>
      </c>
      <c r="D15" s="96"/>
      <c r="E15" s="96"/>
      <c r="F15" s="96"/>
      <c r="G15" s="96"/>
      <c r="H15" s="96"/>
      <c r="I15" s="96"/>
      <c r="J15" s="96"/>
      <c r="K15" s="97"/>
      <c r="L15" s="13"/>
      <c r="M15" s="13"/>
      <c r="N15" s="13"/>
      <c r="O15" s="13"/>
      <c r="P15" s="13"/>
      <c r="Q15" s="13"/>
      <c r="R15" s="13"/>
      <c r="S15" s="13"/>
      <c r="T15" s="8"/>
    </row>
    <row r="16" spans="1:20" s="2" customFormat="1" ht="15.75">
      <c r="A16" s="8"/>
      <c r="B16" s="54" t="s">
        <v>60</v>
      </c>
      <c r="C16" s="63">
        <v>137417.2</v>
      </c>
      <c r="D16" s="104"/>
      <c r="E16" s="105"/>
      <c r="F16" s="105"/>
      <c r="G16" s="105"/>
      <c r="H16" s="105"/>
      <c r="I16" s="105"/>
      <c r="J16" s="105"/>
      <c r="K16" s="106"/>
      <c r="L16" s="13"/>
      <c r="M16" s="13"/>
      <c r="N16" s="13"/>
      <c r="O16" s="13"/>
      <c r="P16" s="13"/>
      <c r="Q16" s="13"/>
      <c r="R16" s="13"/>
      <c r="S16" s="13"/>
      <c r="T16" s="8"/>
    </row>
    <row r="17" spans="1:20" s="2" customFormat="1" ht="16.5" thickBot="1">
      <c r="A17" s="8"/>
      <c r="B17" s="20" t="s">
        <v>59</v>
      </c>
      <c r="C17" s="63">
        <f>SUM(C13:C16)</f>
        <v>697019.0678399997</v>
      </c>
      <c r="D17" s="96"/>
      <c r="E17" s="96"/>
      <c r="F17" s="96"/>
      <c r="G17" s="96"/>
      <c r="H17" s="96"/>
      <c r="I17" s="96"/>
      <c r="J17" s="96"/>
      <c r="K17" s="97"/>
      <c r="L17" s="13"/>
      <c r="M17" s="13"/>
      <c r="N17" s="13"/>
      <c r="O17" s="13"/>
      <c r="P17" s="13"/>
      <c r="Q17" s="13"/>
      <c r="R17" s="13"/>
      <c r="S17" s="13"/>
      <c r="T17" s="8"/>
    </row>
    <row r="18" spans="1:22" s="57" customFormat="1" ht="15.75">
      <c r="A18" s="55"/>
      <c r="B18" s="100" t="s">
        <v>19</v>
      </c>
      <c r="C18" s="91" t="s">
        <v>53</v>
      </c>
      <c r="D18" s="92"/>
      <c r="E18" s="92"/>
      <c r="F18" s="93"/>
      <c r="G18" s="84"/>
      <c r="H18" s="102" t="s">
        <v>54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89" t="s">
        <v>47</v>
      </c>
      <c r="U18" s="56"/>
      <c r="V18" s="56"/>
    </row>
    <row r="19" spans="1:20" s="57" customFormat="1" ht="48" thickBot="1">
      <c r="A19" s="55"/>
      <c r="B19" s="101"/>
      <c r="C19" s="58" t="s">
        <v>43</v>
      </c>
      <c r="D19" s="58" t="s">
        <v>44</v>
      </c>
      <c r="E19" s="58" t="s">
        <v>73</v>
      </c>
      <c r="F19" s="74" t="s">
        <v>45</v>
      </c>
      <c r="G19" s="85" t="s">
        <v>50</v>
      </c>
      <c r="H19" s="79" t="s">
        <v>20</v>
      </c>
      <c r="I19" s="70" t="s">
        <v>21</v>
      </c>
      <c r="J19" s="70" t="s">
        <v>22</v>
      </c>
      <c r="K19" s="70" t="s">
        <v>23</v>
      </c>
      <c r="L19" s="70" t="s">
        <v>24</v>
      </c>
      <c r="M19" s="70" t="s">
        <v>25</v>
      </c>
      <c r="N19" s="70" t="s">
        <v>26</v>
      </c>
      <c r="O19" s="70" t="s">
        <v>27</v>
      </c>
      <c r="P19" s="70" t="s">
        <v>28</v>
      </c>
      <c r="Q19" s="70" t="s">
        <v>29</v>
      </c>
      <c r="R19" s="70" t="s">
        <v>30</v>
      </c>
      <c r="S19" s="70" t="s">
        <v>31</v>
      </c>
      <c r="T19" s="90"/>
    </row>
    <row r="20" spans="1:20" s="2" customFormat="1" ht="15.75">
      <c r="A20" s="8"/>
      <c r="B20" s="59" t="s">
        <v>61</v>
      </c>
      <c r="C20" s="38" t="s">
        <v>62</v>
      </c>
      <c r="D20" s="38">
        <v>9</v>
      </c>
      <c r="E20" s="66">
        <v>3000</v>
      </c>
      <c r="F20" s="75">
        <f>D20*E20</f>
        <v>27000</v>
      </c>
      <c r="G20" s="86" t="s">
        <v>32</v>
      </c>
      <c r="H20" s="80"/>
      <c r="I20" s="71"/>
      <c r="J20" s="71"/>
      <c r="K20" s="72"/>
      <c r="L20" s="72"/>
      <c r="M20" s="72"/>
      <c r="N20" s="72"/>
      <c r="O20" s="72">
        <v>38539.37</v>
      </c>
      <c r="P20" s="72"/>
      <c r="Q20" s="72"/>
      <c r="R20" s="72"/>
      <c r="S20" s="72"/>
      <c r="T20" s="73">
        <f>SUM(H20:S20)</f>
        <v>38539.37</v>
      </c>
    </row>
    <row r="21" spans="1:20" s="2" customFormat="1" ht="15.75">
      <c r="A21" s="8"/>
      <c r="B21" s="42" t="s">
        <v>63</v>
      </c>
      <c r="C21" s="38" t="s">
        <v>51</v>
      </c>
      <c r="D21" s="38">
        <v>146</v>
      </c>
      <c r="E21" s="66">
        <v>230</v>
      </c>
      <c r="F21" s="75">
        <f aca="true" t="shared" si="0" ref="F21:F27">D21*E21</f>
        <v>33580</v>
      </c>
      <c r="G21" s="87" t="s">
        <v>32</v>
      </c>
      <c r="H21" s="81"/>
      <c r="I21" s="39"/>
      <c r="J21" s="39"/>
      <c r="K21" s="38"/>
      <c r="L21" s="38">
        <v>33580</v>
      </c>
      <c r="M21" s="38"/>
      <c r="N21" s="38"/>
      <c r="O21" s="38"/>
      <c r="P21" s="38"/>
      <c r="Q21" s="38"/>
      <c r="R21" s="38"/>
      <c r="S21" s="38"/>
      <c r="T21" s="51">
        <f aca="true" t="shared" si="1" ref="T21:T28">SUM(H21:S21)</f>
        <v>33580</v>
      </c>
    </row>
    <row r="22" spans="1:20" s="2" customFormat="1" ht="15.75">
      <c r="A22" s="8"/>
      <c r="B22" s="22" t="s">
        <v>64</v>
      </c>
      <c r="C22" s="40" t="s">
        <v>51</v>
      </c>
      <c r="D22" s="40">
        <v>220</v>
      </c>
      <c r="E22" s="67">
        <v>200</v>
      </c>
      <c r="F22" s="75">
        <f t="shared" si="0"/>
        <v>44000</v>
      </c>
      <c r="G22" s="87" t="s">
        <v>32</v>
      </c>
      <c r="H22" s="82"/>
      <c r="I22" s="23"/>
      <c r="J22" s="23"/>
      <c r="K22" s="24"/>
      <c r="L22" s="24"/>
      <c r="M22" s="24">
        <v>104491.09</v>
      </c>
      <c r="N22" s="24"/>
      <c r="O22" s="24"/>
      <c r="P22" s="24"/>
      <c r="Q22" s="24"/>
      <c r="R22" s="24"/>
      <c r="S22" s="24"/>
      <c r="T22" s="52">
        <f t="shared" si="1"/>
        <v>104491.09</v>
      </c>
    </row>
    <row r="23" spans="1:20" s="2" customFormat="1" ht="15.75">
      <c r="A23" s="8"/>
      <c r="B23" s="25" t="s">
        <v>80</v>
      </c>
      <c r="C23" s="40" t="s">
        <v>65</v>
      </c>
      <c r="D23" s="40">
        <v>2</v>
      </c>
      <c r="E23" s="67">
        <v>120000</v>
      </c>
      <c r="F23" s="75">
        <f t="shared" si="0"/>
        <v>240000</v>
      </c>
      <c r="G23" s="87" t="s">
        <v>32</v>
      </c>
      <c r="H23" s="82"/>
      <c r="I23" s="23"/>
      <c r="J23" s="23"/>
      <c r="K23" s="24">
        <v>95480.59</v>
      </c>
      <c r="L23" s="24"/>
      <c r="M23" s="24">
        <v>95970.98</v>
      </c>
      <c r="N23" s="24"/>
      <c r="O23" s="24"/>
      <c r="P23" s="24"/>
      <c r="Q23" s="24">
        <v>103217.33</v>
      </c>
      <c r="R23" s="24">
        <v>105282.99</v>
      </c>
      <c r="S23" s="24"/>
      <c r="T23" s="52">
        <f t="shared" si="1"/>
        <v>399951.89</v>
      </c>
    </row>
    <row r="24" spans="1:20" s="2" customFormat="1" ht="15.75">
      <c r="A24" s="8"/>
      <c r="B24" s="22" t="s">
        <v>66</v>
      </c>
      <c r="C24" s="40" t="s">
        <v>46</v>
      </c>
      <c r="D24" s="40">
        <v>1</v>
      </c>
      <c r="E24" s="67">
        <v>4000</v>
      </c>
      <c r="F24" s="75">
        <f t="shared" si="0"/>
        <v>4000</v>
      </c>
      <c r="G24" s="87" t="s">
        <v>32</v>
      </c>
      <c r="H24" s="82"/>
      <c r="I24" s="23">
        <v>3365.93</v>
      </c>
      <c r="J24" s="23"/>
      <c r="K24" s="24"/>
      <c r="L24" s="24"/>
      <c r="M24" s="24"/>
      <c r="N24" s="24"/>
      <c r="O24" s="24"/>
      <c r="P24" s="24"/>
      <c r="Q24" s="24">
        <v>17124.14</v>
      </c>
      <c r="R24" s="24"/>
      <c r="S24" s="24"/>
      <c r="T24" s="52">
        <f t="shared" si="1"/>
        <v>20490.07</v>
      </c>
    </row>
    <row r="25" spans="1:20" s="2" customFormat="1" ht="15.75">
      <c r="A25" s="8"/>
      <c r="B25" s="22" t="s">
        <v>67</v>
      </c>
      <c r="C25" s="40" t="s">
        <v>46</v>
      </c>
      <c r="D25" s="40">
        <v>9</v>
      </c>
      <c r="E25" s="67">
        <v>550</v>
      </c>
      <c r="F25" s="75">
        <f t="shared" si="0"/>
        <v>4950</v>
      </c>
      <c r="G25" s="87" t="s">
        <v>32</v>
      </c>
      <c r="H25" s="82"/>
      <c r="I25" s="23"/>
      <c r="J25" s="23">
        <v>4887</v>
      </c>
      <c r="K25" s="24"/>
      <c r="L25" s="24"/>
      <c r="M25" s="24"/>
      <c r="N25" s="24"/>
      <c r="O25" s="24"/>
      <c r="P25" s="24"/>
      <c r="Q25" s="24"/>
      <c r="R25" s="24"/>
      <c r="S25" s="24"/>
      <c r="T25" s="52">
        <f t="shared" si="1"/>
        <v>4887</v>
      </c>
    </row>
    <row r="26" spans="1:20" s="2" customFormat="1" ht="15.75">
      <c r="A26" s="8"/>
      <c r="B26" s="26" t="s">
        <v>68</v>
      </c>
      <c r="C26" s="40" t="s">
        <v>46</v>
      </c>
      <c r="D26" s="40">
        <v>9</v>
      </c>
      <c r="E26" s="67">
        <v>4000</v>
      </c>
      <c r="F26" s="75">
        <f t="shared" si="0"/>
        <v>36000</v>
      </c>
      <c r="G26" s="87" t="s">
        <v>32</v>
      </c>
      <c r="H26" s="82"/>
      <c r="I26" s="23"/>
      <c r="J26" s="23"/>
      <c r="K26" s="24"/>
      <c r="L26" s="24"/>
      <c r="M26" s="24">
        <v>40500</v>
      </c>
      <c r="N26" s="24"/>
      <c r="O26" s="24"/>
      <c r="P26" s="41"/>
      <c r="Q26" s="24"/>
      <c r="R26" s="24"/>
      <c r="S26" s="24"/>
      <c r="T26" s="52">
        <f t="shared" si="1"/>
        <v>40500</v>
      </c>
    </row>
    <row r="27" spans="1:20" s="2" customFormat="1" ht="15.75">
      <c r="A27" s="8"/>
      <c r="B27" s="26" t="s">
        <v>74</v>
      </c>
      <c r="C27" s="27" t="s">
        <v>65</v>
      </c>
      <c r="D27" s="27">
        <v>1</v>
      </c>
      <c r="E27" s="68">
        <v>45000</v>
      </c>
      <c r="F27" s="75">
        <f t="shared" si="0"/>
        <v>45000</v>
      </c>
      <c r="G27" s="87" t="s">
        <v>32</v>
      </c>
      <c r="H27" s="82"/>
      <c r="I27" s="23"/>
      <c r="J27" s="23"/>
      <c r="K27" s="24">
        <v>46952.44</v>
      </c>
      <c r="L27" s="24"/>
      <c r="M27" s="24"/>
      <c r="N27" s="24"/>
      <c r="O27" s="24"/>
      <c r="P27" s="24"/>
      <c r="Q27" s="24"/>
      <c r="R27" s="24"/>
      <c r="S27" s="24"/>
      <c r="T27" s="52">
        <f t="shared" si="1"/>
        <v>46952.44</v>
      </c>
    </row>
    <row r="28" spans="1:20" s="2" customFormat="1" ht="15.75">
      <c r="A28" s="8"/>
      <c r="B28" s="26" t="s">
        <v>69</v>
      </c>
      <c r="C28" s="40"/>
      <c r="D28" s="40"/>
      <c r="E28" s="67"/>
      <c r="F28" s="75">
        <v>5000</v>
      </c>
      <c r="G28" s="87" t="s">
        <v>32</v>
      </c>
      <c r="H28" s="82"/>
      <c r="I28" s="23"/>
      <c r="J28" s="23"/>
      <c r="K28" s="24"/>
      <c r="L28" s="24"/>
      <c r="M28" s="24">
        <v>4760.74</v>
      </c>
      <c r="N28" s="24"/>
      <c r="O28" s="24"/>
      <c r="P28" s="24"/>
      <c r="Q28" s="24"/>
      <c r="R28" s="24"/>
      <c r="S28" s="24"/>
      <c r="T28" s="52">
        <f t="shared" si="1"/>
        <v>4760.74</v>
      </c>
    </row>
    <row r="29" spans="1:20" s="2" customFormat="1" ht="31.5">
      <c r="A29" s="8"/>
      <c r="B29" s="60" t="s">
        <v>79</v>
      </c>
      <c r="C29" s="46"/>
      <c r="D29" s="47"/>
      <c r="E29" s="69"/>
      <c r="F29" s="76">
        <v>120000</v>
      </c>
      <c r="G29" s="87" t="s">
        <v>32</v>
      </c>
      <c r="H29" s="82">
        <v>3848.39</v>
      </c>
      <c r="I29" s="23"/>
      <c r="J29" s="23">
        <f>815.81+1883.46</f>
        <v>2699.27</v>
      </c>
      <c r="K29" s="24">
        <v>5358.45</v>
      </c>
      <c r="L29" s="24">
        <v>3668.43</v>
      </c>
      <c r="M29" s="24"/>
      <c r="N29" s="24">
        <f>1888.52+923.42</f>
        <v>2811.94</v>
      </c>
      <c r="O29" s="24">
        <f>1694.62</f>
        <v>1694.62</v>
      </c>
      <c r="P29" s="24">
        <v>720.8</v>
      </c>
      <c r="Q29" s="24">
        <v>13800</v>
      </c>
      <c r="R29" s="24">
        <f>10347.97+1836.43</f>
        <v>12184.4</v>
      </c>
      <c r="S29" s="24"/>
      <c r="T29" s="52">
        <f aca="true" t="shared" si="2" ref="T29:T34">SUM(H29:S29)</f>
        <v>46786.299999999996</v>
      </c>
    </row>
    <row r="30" spans="1:20" s="2" customFormat="1" ht="15.75">
      <c r="A30" s="8"/>
      <c r="B30" s="64" t="s">
        <v>78</v>
      </c>
      <c r="C30" s="46"/>
      <c r="D30" s="47"/>
      <c r="E30" s="69"/>
      <c r="F30" s="77"/>
      <c r="G30" s="87" t="s">
        <v>32</v>
      </c>
      <c r="H30" s="82"/>
      <c r="I30" s="23"/>
      <c r="J30" s="23"/>
      <c r="K30" s="24"/>
      <c r="L30" s="24">
        <v>7200</v>
      </c>
      <c r="M30" s="24"/>
      <c r="N30" s="24"/>
      <c r="O30" s="24">
        <v>6480</v>
      </c>
      <c r="P30" s="24"/>
      <c r="Q30" s="24"/>
      <c r="R30" s="24"/>
      <c r="S30" s="24"/>
      <c r="T30" s="52">
        <f t="shared" si="2"/>
        <v>13680</v>
      </c>
    </row>
    <row r="31" spans="1:20" s="2" customFormat="1" ht="15.75">
      <c r="A31" s="8"/>
      <c r="B31" s="64" t="s">
        <v>76</v>
      </c>
      <c r="C31" s="46"/>
      <c r="D31" s="47"/>
      <c r="E31" s="69"/>
      <c r="F31" s="77"/>
      <c r="G31" s="87" t="s">
        <v>32</v>
      </c>
      <c r="H31" s="82"/>
      <c r="I31" s="23"/>
      <c r="J31" s="23"/>
      <c r="K31" s="24"/>
      <c r="L31" s="24"/>
      <c r="M31" s="24">
        <v>63700.44</v>
      </c>
      <c r="N31" s="24"/>
      <c r="O31" s="24"/>
      <c r="P31" s="24"/>
      <c r="Q31" s="24"/>
      <c r="R31" s="24"/>
      <c r="S31" s="24"/>
      <c r="T31" s="52">
        <f t="shared" si="2"/>
        <v>63700.44</v>
      </c>
    </row>
    <row r="32" spans="1:20" s="2" customFormat="1" ht="15.75">
      <c r="A32" s="8"/>
      <c r="B32" s="64" t="s">
        <v>77</v>
      </c>
      <c r="C32" s="46"/>
      <c r="D32" s="47"/>
      <c r="E32" s="69"/>
      <c r="F32" s="77"/>
      <c r="G32" s="87" t="s">
        <v>32</v>
      </c>
      <c r="H32" s="82"/>
      <c r="I32" s="23"/>
      <c r="J32" s="23"/>
      <c r="K32" s="24"/>
      <c r="L32" s="24"/>
      <c r="M32" s="24"/>
      <c r="N32" s="24"/>
      <c r="O32" s="24">
        <v>16001.84</v>
      </c>
      <c r="P32" s="24"/>
      <c r="Q32" s="24"/>
      <c r="R32" s="24"/>
      <c r="S32" s="24"/>
      <c r="T32" s="52">
        <f t="shared" si="2"/>
        <v>16001.84</v>
      </c>
    </row>
    <row r="33" spans="1:20" s="2" customFormat="1" ht="15.75">
      <c r="A33" s="8"/>
      <c r="B33" s="64" t="s">
        <v>75</v>
      </c>
      <c r="C33" s="46"/>
      <c r="D33" s="47"/>
      <c r="E33" s="69"/>
      <c r="F33" s="77"/>
      <c r="G33" s="87" t="s">
        <v>32</v>
      </c>
      <c r="H33" s="82"/>
      <c r="I33" s="23"/>
      <c r="J33" s="23"/>
      <c r="K33" s="24"/>
      <c r="L33" s="24"/>
      <c r="M33" s="24">
        <v>40876.31</v>
      </c>
      <c r="N33" s="24"/>
      <c r="O33" s="24"/>
      <c r="P33" s="24"/>
      <c r="Q33" s="24"/>
      <c r="R33" s="24"/>
      <c r="S33" s="24"/>
      <c r="T33" s="52">
        <f t="shared" si="2"/>
        <v>40876.31</v>
      </c>
    </row>
    <row r="34" spans="1:20" s="3" customFormat="1" ht="16.5" thickBot="1">
      <c r="A34" s="13"/>
      <c r="B34" s="43" t="s">
        <v>33</v>
      </c>
      <c r="C34" s="44"/>
      <c r="D34" s="44"/>
      <c r="E34" s="28"/>
      <c r="F34" s="78">
        <f>SUM(F20:F29)</f>
        <v>559530</v>
      </c>
      <c r="G34" s="88" t="s">
        <v>32</v>
      </c>
      <c r="H34" s="83">
        <f aca="true" t="shared" si="3" ref="H34:S34">SUM(H20:H33)</f>
        <v>3848.39</v>
      </c>
      <c r="I34" s="29">
        <f t="shared" si="3"/>
        <v>3365.93</v>
      </c>
      <c r="J34" s="29">
        <f t="shared" si="3"/>
        <v>7586.27</v>
      </c>
      <c r="K34" s="29">
        <f t="shared" si="3"/>
        <v>147791.48</v>
      </c>
      <c r="L34" s="29">
        <f t="shared" si="3"/>
        <v>44448.43</v>
      </c>
      <c r="M34" s="29">
        <f t="shared" si="3"/>
        <v>350299.56</v>
      </c>
      <c r="N34" s="29">
        <f t="shared" si="3"/>
        <v>2811.94</v>
      </c>
      <c r="O34" s="29">
        <f t="shared" si="3"/>
        <v>62715.83</v>
      </c>
      <c r="P34" s="45">
        <f t="shared" si="3"/>
        <v>720.8</v>
      </c>
      <c r="Q34" s="29">
        <f t="shared" si="3"/>
        <v>134141.47</v>
      </c>
      <c r="R34" s="29">
        <f t="shared" si="3"/>
        <v>117467.39</v>
      </c>
      <c r="S34" s="29">
        <f t="shared" si="3"/>
        <v>0</v>
      </c>
      <c r="T34" s="50">
        <f t="shared" si="2"/>
        <v>875197.49</v>
      </c>
    </row>
    <row r="35" spans="1:20" s="2" customFormat="1" ht="15.75" customHeight="1">
      <c r="A35" s="8"/>
      <c r="B35" s="98" t="s">
        <v>55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8"/>
      <c r="S35" s="8"/>
      <c r="T35" s="8"/>
    </row>
    <row r="36" spans="1:20" s="2" customFormat="1" ht="15.75">
      <c r="A36" s="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8"/>
      <c r="S36" s="8"/>
      <c r="T36" s="8"/>
    </row>
    <row r="37" spans="1:20" s="3" customFormat="1" ht="15.75">
      <c r="A37" s="30"/>
      <c r="B37" s="31" t="s">
        <v>34</v>
      </c>
      <c r="C37" s="32"/>
      <c r="D37" s="31" t="s">
        <v>35</v>
      </c>
      <c r="E37" s="13"/>
      <c r="F37" s="3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s="2" customFormat="1" ht="15.75">
      <c r="A38" s="34">
        <v>1</v>
      </c>
      <c r="B38" s="35" t="str">
        <f>B13</f>
        <v>Перевыполнение  ТР  на  01.01.2015год.</v>
      </c>
      <c r="C38" s="36">
        <f>C13</f>
        <v>-3652</v>
      </c>
      <c r="D38" s="34"/>
      <c r="E38" s="34"/>
      <c r="F38" s="37"/>
      <c r="G38" s="34"/>
      <c r="H38" s="34"/>
      <c r="I38" s="34"/>
      <c r="J38" s="34"/>
      <c r="K38" s="34"/>
      <c r="L38" s="34"/>
      <c r="M38" s="34"/>
      <c r="N38" s="34"/>
      <c r="O38" s="34"/>
      <c r="P38" s="8"/>
      <c r="Q38" s="8"/>
      <c r="R38" s="8"/>
      <c r="S38" s="8"/>
      <c r="T38" s="8"/>
    </row>
    <row r="39" spans="1:20" s="3" customFormat="1" ht="15.75">
      <c r="A39" s="30"/>
      <c r="B39" s="30"/>
      <c r="C39" s="48" t="s">
        <v>20</v>
      </c>
      <c r="D39" s="48" t="s">
        <v>21</v>
      </c>
      <c r="E39" s="48" t="s">
        <v>22</v>
      </c>
      <c r="F39" s="48" t="s">
        <v>23</v>
      </c>
      <c r="G39" s="48" t="s">
        <v>24</v>
      </c>
      <c r="H39" s="48" t="s">
        <v>25</v>
      </c>
      <c r="I39" s="48" t="s">
        <v>41</v>
      </c>
      <c r="J39" s="48" t="s">
        <v>27</v>
      </c>
      <c r="K39" s="48" t="s">
        <v>28</v>
      </c>
      <c r="L39" s="48" t="s">
        <v>29</v>
      </c>
      <c r="M39" s="48" t="s">
        <v>30</v>
      </c>
      <c r="N39" s="48" t="s">
        <v>31</v>
      </c>
      <c r="O39" s="48" t="s">
        <v>42</v>
      </c>
      <c r="P39" s="13"/>
      <c r="Q39" s="13"/>
      <c r="R39" s="13"/>
      <c r="S39" s="13"/>
      <c r="T39" s="13"/>
    </row>
    <row r="40" spans="1:20" s="2" customFormat="1" ht="15.75">
      <c r="A40" s="34">
        <v>2</v>
      </c>
      <c r="B40" s="35" t="s">
        <v>36</v>
      </c>
      <c r="C40" s="65">
        <v>43544</v>
      </c>
      <c r="D40" s="65">
        <v>43544</v>
      </c>
      <c r="E40" s="65">
        <v>43544</v>
      </c>
      <c r="F40" s="65">
        <v>43544</v>
      </c>
      <c r="G40" s="65">
        <v>43544</v>
      </c>
      <c r="H40" s="65">
        <v>43544</v>
      </c>
      <c r="I40" s="65">
        <v>43544</v>
      </c>
      <c r="J40" s="65">
        <v>43544</v>
      </c>
      <c r="K40" s="65">
        <v>43544</v>
      </c>
      <c r="L40" s="65">
        <v>43544</v>
      </c>
      <c r="M40" s="65">
        <v>43544</v>
      </c>
      <c r="N40" s="65">
        <v>43544</v>
      </c>
      <c r="O40" s="53">
        <f aca="true" t="shared" si="4" ref="O40:O45">SUM(C40:N40)</f>
        <v>522528</v>
      </c>
      <c r="P40" s="8"/>
      <c r="Q40" s="8"/>
      <c r="R40" s="8"/>
      <c r="S40" s="8"/>
      <c r="T40" s="8"/>
    </row>
    <row r="41" spans="1:20" s="2" customFormat="1" ht="15.75">
      <c r="A41" s="34">
        <v>3</v>
      </c>
      <c r="B41" s="34" t="s">
        <v>71</v>
      </c>
      <c r="C41" s="65">
        <v>14838</v>
      </c>
      <c r="D41" s="65">
        <v>14838</v>
      </c>
      <c r="E41" s="65">
        <v>14838</v>
      </c>
      <c r="F41" s="65">
        <v>14838</v>
      </c>
      <c r="G41" s="65">
        <v>14838</v>
      </c>
      <c r="H41" s="65">
        <v>14838</v>
      </c>
      <c r="I41" s="65">
        <v>14838</v>
      </c>
      <c r="J41" s="65">
        <v>14838</v>
      </c>
      <c r="K41" s="65">
        <v>14838</v>
      </c>
      <c r="L41" s="65">
        <v>14838</v>
      </c>
      <c r="M41" s="65">
        <v>14838</v>
      </c>
      <c r="N41" s="65">
        <v>14838</v>
      </c>
      <c r="O41" s="53">
        <f t="shared" si="4"/>
        <v>178056</v>
      </c>
      <c r="P41" s="8"/>
      <c r="Q41" s="8"/>
      <c r="R41" s="8"/>
      <c r="S41" s="8"/>
      <c r="T41" s="8"/>
    </row>
    <row r="42" spans="1:20" s="2" customFormat="1" ht="15.75">
      <c r="A42" s="34">
        <v>4</v>
      </c>
      <c r="B42" s="35" t="s">
        <v>37</v>
      </c>
      <c r="C42" s="65">
        <f>C40*1.08</f>
        <v>47027.520000000004</v>
      </c>
      <c r="D42" s="65">
        <f>D40*0.84</f>
        <v>36576.96</v>
      </c>
      <c r="E42" s="65">
        <f>E40*1.08</f>
        <v>47027.520000000004</v>
      </c>
      <c r="F42" s="65">
        <f>F40*0.96</f>
        <v>41802.24</v>
      </c>
      <c r="G42" s="65">
        <f>G40*1.09</f>
        <v>47462.96000000001</v>
      </c>
      <c r="H42" s="65">
        <f>H40*0.88</f>
        <v>38318.72</v>
      </c>
      <c r="I42" s="65">
        <f>I40*1.02</f>
        <v>44414.88</v>
      </c>
      <c r="J42" s="65">
        <f>J40*0.92</f>
        <v>40060.48</v>
      </c>
      <c r="K42" s="65">
        <f>K40*1.03</f>
        <v>44850.32</v>
      </c>
      <c r="L42" s="65">
        <f>L40*1.05</f>
        <v>45721.200000000004</v>
      </c>
      <c r="M42" s="65">
        <f>M40*0.88</f>
        <v>38318.72</v>
      </c>
      <c r="N42" s="65">
        <v>48176</v>
      </c>
      <c r="O42" s="53">
        <f t="shared" si="4"/>
        <v>519757.52</v>
      </c>
      <c r="P42" s="8"/>
      <c r="Q42" s="8"/>
      <c r="R42" s="8"/>
      <c r="S42" s="8"/>
      <c r="T42" s="8"/>
    </row>
    <row r="43" spans="1:20" s="2" customFormat="1" ht="15.75">
      <c r="A43" s="34">
        <v>5</v>
      </c>
      <c r="B43" s="35" t="s">
        <v>72</v>
      </c>
      <c r="C43" s="65">
        <f aca="true" t="shared" si="5" ref="C43:H43">C41</f>
        <v>14838</v>
      </c>
      <c r="D43" s="65">
        <f t="shared" si="5"/>
        <v>14838</v>
      </c>
      <c r="E43" s="65">
        <f t="shared" si="5"/>
        <v>14838</v>
      </c>
      <c r="F43" s="65">
        <f t="shared" si="5"/>
        <v>14838</v>
      </c>
      <c r="G43" s="65">
        <f t="shared" si="5"/>
        <v>14838</v>
      </c>
      <c r="H43" s="65">
        <f t="shared" si="5"/>
        <v>14838</v>
      </c>
      <c r="I43" s="65">
        <f aca="true" t="shared" si="6" ref="I43:N43">I41</f>
        <v>14838</v>
      </c>
      <c r="J43" s="65">
        <f t="shared" si="6"/>
        <v>14838</v>
      </c>
      <c r="K43" s="65">
        <f t="shared" si="6"/>
        <v>14838</v>
      </c>
      <c r="L43" s="65">
        <f t="shared" si="6"/>
        <v>14838</v>
      </c>
      <c r="M43" s="65">
        <f t="shared" si="6"/>
        <v>14838</v>
      </c>
      <c r="N43" s="65">
        <f t="shared" si="6"/>
        <v>14838</v>
      </c>
      <c r="O43" s="53">
        <f t="shared" si="4"/>
        <v>178056</v>
      </c>
      <c r="P43" s="8"/>
      <c r="Q43" s="8"/>
      <c r="R43" s="8"/>
      <c r="S43" s="8"/>
      <c r="T43" s="8"/>
    </row>
    <row r="44" spans="1:20" s="2" customFormat="1" ht="15.75">
      <c r="A44" s="34">
        <v>6</v>
      </c>
      <c r="B44" s="35" t="s">
        <v>38</v>
      </c>
      <c r="C44" s="65">
        <f aca="true" t="shared" si="7" ref="C44:H44">SUM(C42:C43)</f>
        <v>61865.520000000004</v>
      </c>
      <c r="D44" s="65">
        <f t="shared" si="7"/>
        <v>51414.96</v>
      </c>
      <c r="E44" s="65">
        <f t="shared" si="7"/>
        <v>61865.520000000004</v>
      </c>
      <c r="F44" s="65">
        <f t="shared" si="7"/>
        <v>56640.24</v>
      </c>
      <c r="G44" s="65">
        <f t="shared" si="7"/>
        <v>62300.96000000001</v>
      </c>
      <c r="H44" s="65">
        <f t="shared" si="7"/>
        <v>53156.72</v>
      </c>
      <c r="I44" s="65">
        <f aca="true" t="shared" si="8" ref="I44:N44">SUM(I42:I43)</f>
        <v>59252.88</v>
      </c>
      <c r="J44" s="65">
        <f t="shared" si="8"/>
        <v>54898.48</v>
      </c>
      <c r="K44" s="65">
        <f t="shared" si="8"/>
        <v>59688.32</v>
      </c>
      <c r="L44" s="65">
        <f t="shared" si="8"/>
        <v>60559.200000000004</v>
      </c>
      <c r="M44" s="65">
        <f t="shared" si="8"/>
        <v>53156.72</v>
      </c>
      <c r="N44" s="65">
        <f t="shared" si="8"/>
        <v>63014</v>
      </c>
      <c r="O44" s="53">
        <f t="shared" si="4"/>
        <v>697813.52</v>
      </c>
      <c r="P44" s="8"/>
      <c r="Q44" s="8"/>
      <c r="R44" s="8"/>
      <c r="S44" s="8"/>
      <c r="T44" s="8"/>
    </row>
    <row r="45" spans="1:20" s="2" customFormat="1" ht="15.75">
      <c r="A45" s="34">
        <v>7</v>
      </c>
      <c r="B45" s="35" t="s">
        <v>39</v>
      </c>
      <c r="C45" s="65">
        <f aca="true" t="shared" si="9" ref="C45:N45">H34</f>
        <v>3848.39</v>
      </c>
      <c r="D45" s="65">
        <f t="shared" si="9"/>
        <v>3365.93</v>
      </c>
      <c r="E45" s="65">
        <f t="shared" si="9"/>
        <v>7586.27</v>
      </c>
      <c r="F45" s="65">
        <f t="shared" si="9"/>
        <v>147791.48</v>
      </c>
      <c r="G45" s="65">
        <f t="shared" si="9"/>
        <v>44448.43</v>
      </c>
      <c r="H45" s="65">
        <f t="shared" si="9"/>
        <v>350299.56</v>
      </c>
      <c r="I45" s="65">
        <f t="shared" si="9"/>
        <v>2811.94</v>
      </c>
      <c r="J45" s="65">
        <f t="shared" si="9"/>
        <v>62715.83</v>
      </c>
      <c r="K45" s="65">
        <f t="shared" si="9"/>
        <v>720.8</v>
      </c>
      <c r="L45" s="65">
        <f t="shared" si="9"/>
        <v>134141.47</v>
      </c>
      <c r="M45" s="65">
        <f t="shared" si="9"/>
        <v>117467.39</v>
      </c>
      <c r="N45" s="65">
        <f t="shared" si="9"/>
        <v>0</v>
      </c>
      <c r="O45" s="53">
        <f t="shared" si="4"/>
        <v>875197.49</v>
      </c>
      <c r="P45" s="8"/>
      <c r="Q45" s="8"/>
      <c r="R45" s="8"/>
      <c r="S45" s="8"/>
      <c r="T45" s="8"/>
    </row>
    <row r="46" spans="1:20" s="3" customFormat="1" ht="15.75">
      <c r="A46" s="30">
        <v>8</v>
      </c>
      <c r="B46" s="49" t="s">
        <v>40</v>
      </c>
      <c r="C46" s="53">
        <f>C38+C44-C45</f>
        <v>54365.130000000005</v>
      </c>
      <c r="D46" s="53">
        <f aca="true" t="shared" si="10" ref="D46:N46">C46+D44-D45</f>
        <v>102414.16</v>
      </c>
      <c r="E46" s="53">
        <f t="shared" si="10"/>
        <v>156693.41</v>
      </c>
      <c r="F46" s="53">
        <f t="shared" si="10"/>
        <v>65542.16999999998</v>
      </c>
      <c r="G46" s="53">
        <f t="shared" si="10"/>
        <v>83394.69999999998</v>
      </c>
      <c r="H46" s="53">
        <f t="shared" si="10"/>
        <v>-213748.14</v>
      </c>
      <c r="I46" s="53">
        <f t="shared" si="10"/>
        <v>-157307.2</v>
      </c>
      <c r="J46" s="53">
        <f t="shared" si="10"/>
        <v>-165124.55</v>
      </c>
      <c r="K46" s="53">
        <f t="shared" si="10"/>
        <v>-106157.02999999998</v>
      </c>
      <c r="L46" s="53">
        <f t="shared" si="10"/>
        <v>-179739.3</v>
      </c>
      <c r="M46" s="53">
        <f t="shared" si="10"/>
        <v>-244049.96999999997</v>
      </c>
      <c r="N46" s="53">
        <f t="shared" si="10"/>
        <v>-181035.96999999997</v>
      </c>
      <c r="O46" s="53">
        <f>C38-O45+O44</f>
        <v>-181035.96999999997</v>
      </c>
      <c r="P46" s="13"/>
      <c r="Q46" s="13"/>
      <c r="R46" s="13"/>
      <c r="S46" s="13"/>
      <c r="T46" s="13"/>
    </row>
    <row r="47" spans="1:20" s="2" customFormat="1" ht="15.75">
      <c r="A47" s="8"/>
      <c r="B47" s="8"/>
      <c r="C47" s="21"/>
      <c r="D47" s="8"/>
      <c r="E47" s="8"/>
      <c r="F47" s="9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</sheetData>
  <sheetProtection/>
  <mergeCells count="21">
    <mergeCell ref="D2:K2"/>
    <mergeCell ref="D3:K3"/>
    <mergeCell ref="D6:K6"/>
    <mergeCell ref="D5:K5"/>
    <mergeCell ref="D4:K4"/>
    <mergeCell ref="D10:K10"/>
    <mergeCell ref="B35:Q36"/>
    <mergeCell ref="B18:B19"/>
    <mergeCell ref="D13:K13"/>
    <mergeCell ref="D7:K7"/>
    <mergeCell ref="D11:K11"/>
    <mergeCell ref="D17:K17"/>
    <mergeCell ref="H18:S18"/>
    <mergeCell ref="D16:K16"/>
    <mergeCell ref="T18:T19"/>
    <mergeCell ref="C18:F18"/>
    <mergeCell ref="D8:K8"/>
    <mergeCell ref="D14:K14"/>
    <mergeCell ref="D15:K15"/>
    <mergeCell ref="D12:K12"/>
    <mergeCell ref="D9:K9"/>
  </mergeCells>
  <printOptions horizontalCentered="1"/>
  <pageMargins left="0.7874015748031497" right="0.3937007874015748" top="0.7874015748031497" bottom="0.1968503937007874" header="0.5118110236220472" footer="0.5118110236220472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2013-01-10T11:48:10Z</cp:lastPrinted>
  <dcterms:modified xsi:type="dcterms:W3CDTF">2016-01-11T07:15:06Z</dcterms:modified>
  <cp:category/>
  <cp:version/>
  <cp:contentType/>
  <cp:contentStatus/>
</cp:coreProperties>
</file>