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 20" sheetId="1" r:id="rId1"/>
  </sheets>
  <definedNames/>
  <calcPr fullCalcOnLoad="1" refMode="R1C1"/>
</workbook>
</file>

<file path=xl/sharedStrings.xml><?xml version="1.0" encoding="utf-8"?>
<sst xmlns="http://schemas.openxmlformats.org/spreadsheetml/2006/main" count="93" uniqueCount="74">
  <si>
    <t xml:space="preserve">             ул.Университетская дом 20</t>
  </si>
  <si>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</si>
  <si>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</si>
  <si>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</si>
  <si>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</si>
  <si>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2 подъезд</t>
  </si>
  <si>
    <t>Материал стен</t>
  </si>
  <si>
    <t>к/п</t>
  </si>
  <si>
    <t>Место расположения ввода ХВС, отопления, ГВС: между 1 и 2 подъездами</t>
  </si>
  <si>
    <t>Год постройки</t>
  </si>
  <si>
    <t>Место расположения приборов учета  отопления, ГВС: подъезд 2</t>
  </si>
  <si>
    <t>Этажность</t>
  </si>
  <si>
    <t>Количество теплоузлов – 2</t>
  </si>
  <si>
    <t>Подъезды</t>
  </si>
  <si>
    <t xml:space="preserve">Принадлежность  ТОС: "Университетский", Егорова П.И. </t>
  </si>
  <si>
    <t>Площадь придомовой территории м2</t>
  </si>
  <si>
    <t xml:space="preserve">Обслуживает ТУ №2 тел. 43-39-16 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</si>
  <si>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</si>
  <si>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</si>
  <si>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</si>
  <si>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</si>
  <si>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</si>
  <si>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</si>
  <si>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</si>
  <si>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</si>
  <si>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</si>
  <si>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</si>
  <si>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</si>
  <si>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</si>
  <si>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</si>
  <si>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</si>
  <si>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</si>
  <si>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</si>
  <si>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</si>
  <si>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</si>
  <si>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</si>
  <si>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Электронный счет по текущему ремонту</t>
  </si>
  <si>
    <t>дома №20 по ул. Университетская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</si>
  <si>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</si>
  <si>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</si>
  <si>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</si>
  <si>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</si>
  <si>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</si>
  <si>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</si>
  <si>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</si>
  <si>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</si>
  <si>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Объем</t>
  </si>
  <si>
    <t>Сумма, руб</t>
  </si>
  <si>
    <t>Начислено прочих доходов</t>
  </si>
  <si>
    <t>выполнено</t>
  </si>
  <si>
    <t>Мастер участка – Кошельков Андрей Георгиевич</t>
  </si>
  <si>
    <t>Председатель совета МКД - Карпов Юрий Иванович</t>
  </si>
  <si>
    <t xml:space="preserve">  Ед. изм.</t>
  </si>
  <si>
    <t>Цена на ед. работ, руб</t>
  </si>
  <si>
    <t>ед. работ</t>
  </si>
  <si>
    <t>шт</t>
  </si>
  <si>
    <t>м2</t>
  </si>
  <si>
    <t>План работ по текущему ремонту на 2015 г составлен исходя из имеющейся задолженности дома по статье "текущий ремонт" на 01.01.2015 г. с включением в первую очередь работ, необходимых для безаварийного функционирования дома</t>
  </si>
  <si>
    <t>недовыполнение  ТР  на  01.01.2015год.</t>
  </si>
  <si>
    <t>Тариф на ТР 2015г. -3,0</t>
  </si>
  <si>
    <t>Дополнительные доходы</t>
  </si>
  <si>
    <t>План работ на 2015 г.</t>
  </si>
  <si>
    <t xml:space="preserve">РЕЕСТР РАБОТ ПО ТЕКУЩЕМУ РЕМОНТУ ПО ВИДАМ РАБОТ И СТОИМОСТИ НА 2015 ГОД </t>
  </si>
  <si>
    <t>ремонт теплоузлов</t>
  </si>
  <si>
    <t>узел</t>
  </si>
  <si>
    <t>обустройство отмостков</t>
  </si>
  <si>
    <t>Изготовление и установка информац.стендов "объявления",шт</t>
  </si>
  <si>
    <t>утепление темпер.шва</t>
  </si>
  <si>
    <t>Электронный паспорт  по ремонту общего имущества</t>
  </si>
  <si>
    <t>Сумма  к выполнению ТР на 2015 год</t>
  </si>
  <si>
    <t>кровля (кв.80)</t>
  </si>
  <si>
    <t>в т.ч. козырьки балконов (кв.39)</t>
  </si>
  <si>
    <t>герметизация МПШ (кв80)</t>
  </si>
  <si>
    <t>Сантехнические работы, козырьки балконов , кровля  и прочие аварийные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</si>
</sst>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0.000"/>
  </numFmts>
  <fonts count="40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2" fillId="0" borderId="0" xfId="33" applyFont="1">
      <alignment/>
      <protection/>
    </xf>
    <xf numFmtId="0" fontId="4" fillId="0" borderId="0" xfId="33" applyNumberFormat="1" applyFont="1">
      <alignment/>
      <protection/>
    </xf>
    <xf numFmtId="0" fontId="2" fillId="0" borderId="10" xfId="33" applyNumberFormat="1" applyFont="1" applyBorder="1" applyAlignment="1">
      <alignment horizontal="left"/>
      <protection/>
    </xf>
    <xf numFmtId="0" fontId="2" fillId="0" borderId="11" xfId="33" applyNumberFormat="1" applyFont="1" applyBorder="1" applyAlignment="1">
      <alignment horizontal="center"/>
      <protection/>
    </xf>
    <xf numFmtId="0" fontId="2" fillId="0" borderId="0" xfId="33" applyNumberFormat="1" applyFont="1">
      <alignment/>
      <protection/>
    </xf>
    <xf numFmtId="0" fontId="2" fillId="0" borderId="12" xfId="33" applyNumberFormat="1" applyFont="1" applyBorder="1" applyAlignment="1">
      <alignment horizontal="left"/>
      <protection/>
    </xf>
    <xf numFmtId="0" fontId="2" fillId="0" borderId="13" xfId="33" applyNumberFormat="1" applyFont="1" applyBorder="1" applyAlignment="1">
      <alignment horizontal="center"/>
      <protection/>
    </xf>
    <xf numFmtId="0" fontId="2" fillId="0" borderId="0" xfId="33" applyNumberFormat="1" applyFont="1" applyFill="1" applyBorder="1" applyAlignment="1">
      <alignment/>
      <protection/>
    </xf>
    <xf numFmtId="0" fontId="2" fillId="0" borderId="14" xfId="33" applyNumberFormat="1" applyFont="1" applyBorder="1">
      <alignment/>
      <protection/>
    </xf>
    <xf numFmtId="0" fontId="2" fillId="0" borderId="15" xfId="33" applyNumberFormat="1" applyFont="1" applyBorder="1" applyAlignment="1">
      <alignment vertical="top" wrapText="1"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33" applyNumberFormat="1" applyFont="1" applyAlignment="1">
      <alignment horizontal="center"/>
      <protection/>
    </xf>
    <xf numFmtId="0" fontId="4" fillId="0" borderId="0" xfId="0" applyNumberFormat="1" applyFont="1" applyAlignment="1">
      <alignment/>
    </xf>
    <xf numFmtId="0" fontId="4" fillId="0" borderId="0" xfId="33" applyNumberFormat="1" applyFont="1" applyAlignment="1">
      <alignment horizontal="center"/>
      <protection/>
    </xf>
    <xf numFmtId="0" fontId="4" fillId="0" borderId="0" xfId="0" applyNumberFormat="1" applyFont="1" applyAlignment="1">
      <alignment horizontal="left"/>
    </xf>
    <xf numFmtId="0" fontId="4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4" fillId="0" borderId="13" xfId="33" applyNumberFormat="1" applyFont="1" applyBorder="1" applyAlignment="1">
      <alignment horizontal="center" vertical="top" wrapText="1"/>
      <protection/>
    </xf>
    <xf numFmtId="0" fontId="2" fillId="0" borderId="13" xfId="59" applyNumberFormat="1" applyFont="1" applyBorder="1" applyAlignment="1">
      <alignment horizontal="center"/>
    </xf>
    <xf numFmtId="0" fontId="4" fillId="0" borderId="13" xfId="59" applyNumberFormat="1" applyFont="1" applyBorder="1" applyAlignment="1">
      <alignment horizontal="right" vertical="top" wrapText="1"/>
    </xf>
    <xf numFmtId="166" fontId="2" fillId="0" borderId="13" xfId="59" applyNumberFormat="1" applyFont="1" applyBorder="1" applyAlignment="1">
      <alignment horizontal="center"/>
    </xf>
    <xf numFmtId="166" fontId="2" fillId="0" borderId="13" xfId="59" applyNumberFormat="1" applyFont="1" applyFill="1" applyBorder="1" applyAlignment="1">
      <alignment horizontal="center"/>
    </xf>
    <xf numFmtId="166" fontId="2" fillId="0" borderId="15" xfId="59" applyNumberFormat="1" applyFont="1" applyBorder="1" applyAlignment="1">
      <alignment horizontal="center"/>
    </xf>
    <xf numFmtId="0" fontId="2" fillId="0" borderId="15" xfId="59" applyNumberFormat="1" applyFont="1" applyBorder="1" applyAlignment="1">
      <alignment horizontal="right" vertical="top" wrapText="1"/>
    </xf>
    <xf numFmtId="0" fontId="2" fillId="0" borderId="16" xfId="59" applyNumberFormat="1" applyFont="1" applyBorder="1" applyAlignment="1">
      <alignment horizontal="right" vertical="top" wrapText="1"/>
    </xf>
    <xf numFmtId="0" fontId="2" fillId="0" borderId="0" xfId="33" applyNumberFormat="1" applyFont="1" applyAlignment="1">
      <alignment horizontal="center" vertical="center" wrapText="1"/>
      <protection/>
    </xf>
    <xf numFmtId="0" fontId="2" fillId="0" borderId="0" xfId="33" applyNumberFormat="1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0" xfId="33" applyFont="1" applyAlignment="1">
      <alignment horizontal="center" vertical="center" wrapText="1"/>
      <protection/>
    </xf>
    <xf numFmtId="0" fontId="2" fillId="0" borderId="17" xfId="33" applyNumberFormat="1" applyFont="1" applyBorder="1" applyAlignment="1">
      <alignment horizontal="center" vertical="center" wrapText="1"/>
      <protection/>
    </xf>
    <xf numFmtId="0" fontId="2" fillId="0" borderId="0" xfId="0" applyNumberFormat="1" applyFont="1" applyAlignment="1">
      <alignment horizontal="left"/>
    </xf>
    <xf numFmtId="1" fontId="2" fillId="0" borderId="18" xfId="59" applyNumberFormat="1" applyFont="1" applyBorder="1" applyAlignment="1">
      <alignment/>
    </xf>
    <xf numFmtId="1" fontId="2" fillId="0" borderId="19" xfId="59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0" fontId="2" fillId="0" borderId="0" xfId="33" applyNumberFormat="1" applyFont="1" applyBorder="1" applyAlignment="1">
      <alignment horizontal="left"/>
      <protection/>
    </xf>
    <xf numFmtId="0" fontId="4" fillId="0" borderId="0" xfId="33" applyNumberFormat="1" applyFont="1" applyAlignment="1">
      <alignment/>
      <protection/>
    </xf>
    <xf numFmtId="0" fontId="4" fillId="0" borderId="0" xfId="33" applyFont="1" applyAlignment="1">
      <alignment/>
      <protection/>
    </xf>
    <xf numFmtId="1" fontId="4" fillId="0" borderId="13" xfId="0" applyNumberFormat="1" applyFont="1" applyBorder="1" applyAlignment="1">
      <alignment/>
    </xf>
    <xf numFmtId="0" fontId="2" fillId="0" borderId="20" xfId="33" applyNumberFormat="1" applyFont="1" applyFill="1" applyBorder="1" applyAlignment="1">
      <alignment horizontal="center" vertical="center" wrapText="1"/>
      <protection/>
    </xf>
    <xf numFmtId="0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9" xfId="33" applyNumberFormat="1" applyFont="1" applyFill="1" applyBorder="1" applyAlignment="1">
      <alignment horizontal="center" vertical="center" wrapText="1"/>
      <protection/>
    </xf>
    <xf numFmtId="0" fontId="4" fillId="0" borderId="13" xfId="59" applyNumberFormat="1" applyFont="1" applyBorder="1" applyAlignment="1">
      <alignment horizontal="center" vertical="top" wrapText="1"/>
    </xf>
    <xf numFmtId="0" fontId="4" fillId="0" borderId="22" xfId="33" applyNumberFormat="1" applyFont="1" applyBorder="1" applyAlignment="1">
      <alignment horizontal="center" vertical="top" wrapText="1"/>
      <protection/>
    </xf>
    <xf numFmtId="0" fontId="4" fillId="0" borderId="22" xfId="59" applyNumberFormat="1" applyFont="1" applyBorder="1" applyAlignment="1">
      <alignment horizontal="right" vertical="top" wrapText="1"/>
    </xf>
    <xf numFmtId="0" fontId="4" fillId="0" borderId="13" xfId="33" applyNumberFormat="1" applyFont="1" applyBorder="1">
      <alignment/>
      <protection/>
    </xf>
    <xf numFmtId="0" fontId="2" fillId="0" borderId="23" xfId="33" applyNumberFormat="1" applyFont="1" applyFill="1" applyBorder="1" applyAlignment="1">
      <alignment horizontal="center" vertical="center" wrapText="1"/>
      <protection/>
    </xf>
    <xf numFmtId="0" fontId="2" fillId="0" borderId="23" xfId="33" applyNumberFormat="1" applyFont="1" applyBorder="1" applyAlignment="1">
      <alignment horizontal="center" vertical="center" wrapText="1"/>
      <protection/>
    </xf>
    <xf numFmtId="0" fontId="2" fillId="0" borderId="24" xfId="33" applyNumberFormat="1" applyFont="1" applyBorder="1" applyAlignment="1">
      <alignment horizontal="center" vertical="center" wrapText="1"/>
      <protection/>
    </xf>
    <xf numFmtId="0" fontId="2" fillId="0" borderId="25" xfId="33" applyNumberFormat="1" applyFont="1" applyBorder="1" applyAlignment="1">
      <alignment horizontal="center" vertical="center" wrapText="1"/>
      <protection/>
    </xf>
    <xf numFmtId="0" fontId="4" fillId="0" borderId="13" xfId="33" applyNumberFormat="1" applyFont="1" applyFill="1" applyBorder="1">
      <alignment/>
      <protection/>
    </xf>
    <xf numFmtId="0" fontId="4" fillId="0" borderId="11" xfId="33" applyNumberFormat="1" applyFont="1" applyBorder="1">
      <alignment/>
      <protection/>
    </xf>
    <xf numFmtId="0" fontId="2" fillId="0" borderId="15" xfId="33" applyNumberFormat="1" applyFont="1" applyBorder="1">
      <alignment/>
      <protection/>
    </xf>
    <xf numFmtId="0" fontId="4" fillId="0" borderId="17" xfId="33" applyNumberFormat="1" applyFont="1" applyBorder="1" applyAlignment="1">
      <alignment horizontal="left" vertical="center" wrapText="1"/>
      <protection/>
    </xf>
    <xf numFmtId="0" fontId="4" fillId="0" borderId="19" xfId="33" applyFont="1" applyBorder="1" applyAlignment="1">
      <alignment horizontal="left"/>
      <protection/>
    </xf>
    <xf numFmtId="0" fontId="4" fillId="0" borderId="19" xfId="33" applyNumberFormat="1" applyFont="1" applyBorder="1" applyAlignment="1">
      <alignment horizontal="left" vertical="center" wrapText="1"/>
      <protection/>
    </xf>
    <xf numFmtId="0" fontId="4" fillId="0" borderId="19" xfId="33" applyNumberFormat="1" applyFont="1" applyBorder="1" applyAlignment="1">
      <alignment vertical="top" wrapText="1"/>
      <protection/>
    </xf>
    <xf numFmtId="0" fontId="4" fillId="0" borderId="19" xfId="33" applyNumberFormat="1" applyFont="1" applyBorder="1" applyAlignment="1">
      <alignment wrapText="1"/>
      <protection/>
    </xf>
    <xf numFmtId="0" fontId="2" fillId="0" borderId="18" xfId="33" applyNumberFormat="1" applyFont="1" applyBorder="1" applyAlignment="1">
      <alignment vertical="top" wrapText="1"/>
      <protection/>
    </xf>
    <xf numFmtId="0" fontId="4" fillId="0" borderId="10" xfId="33" applyNumberFormat="1" applyFont="1" applyFill="1" applyBorder="1" applyAlignment="1">
      <alignment horizontal="center" vertical="top" wrapText="1"/>
      <protection/>
    </xf>
    <xf numFmtId="0" fontId="4" fillId="0" borderId="11" xfId="33" applyNumberFormat="1" applyFont="1" applyFill="1" applyBorder="1">
      <alignment/>
      <protection/>
    </xf>
    <xf numFmtId="0" fontId="4" fillId="0" borderId="12" xfId="33" applyNumberFormat="1" applyFont="1" applyFill="1" applyBorder="1" applyAlignment="1">
      <alignment horizontal="center" vertical="top" wrapText="1"/>
      <protection/>
    </xf>
    <xf numFmtId="0" fontId="2" fillId="0" borderId="14" xfId="33" applyNumberFormat="1" applyFont="1" applyFill="1" applyBorder="1" applyAlignment="1">
      <alignment horizontal="center" vertical="top" wrapText="1"/>
      <protection/>
    </xf>
    <xf numFmtId="0" fontId="4" fillId="0" borderId="26" xfId="33" applyNumberFormat="1" applyFont="1" applyBorder="1">
      <alignment/>
      <protection/>
    </xf>
    <xf numFmtId="0" fontId="4" fillId="0" borderId="27" xfId="33" applyNumberFormat="1" applyFont="1" applyBorder="1">
      <alignment/>
      <protection/>
    </xf>
    <xf numFmtId="0" fontId="2" fillId="0" borderId="28" xfId="33" applyNumberFormat="1" applyFont="1" applyBorder="1">
      <alignment/>
      <protection/>
    </xf>
    <xf numFmtId="0" fontId="4" fillId="0" borderId="17" xfId="59" applyNumberFormat="1" applyFont="1" applyBorder="1" applyAlignment="1">
      <alignment/>
    </xf>
    <xf numFmtId="0" fontId="4" fillId="0" borderId="10" xfId="33" applyNumberFormat="1" applyFont="1" applyBorder="1" applyAlignment="1">
      <alignment horizontal="center" vertical="top" wrapText="1"/>
      <protection/>
    </xf>
    <xf numFmtId="0" fontId="4" fillId="0" borderId="11" xfId="33" applyNumberFormat="1" applyFont="1" applyBorder="1" applyAlignment="1">
      <alignment horizontal="center" vertical="top" wrapText="1"/>
      <protection/>
    </xf>
    <xf numFmtId="0" fontId="4" fillId="0" borderId="29" xfId="33" applyNumberFormat="1" applyFont="1" applyBorder="1" applyAlignment="1">
      <alignment horizontal="right" vertical="top" wrapText="1"/>
      <protection/>
    </xf>
    <xf numFmtId="0" fontId="4" fillId="0" borderId="12" xfId="33" applyNumberFormat="1" applyFont="1" applyBorder="1" applyAlignment="1">
      <alignment horizontal="center" vertical="top" wrapText="1"/>
      <protection/>
    </xf>
    <xf numFmtId="0" fontId="4" fillId="0" borderId="30" xfId="33" applyNumberFormat="1" applyFont="1" applyBorder="1" applyAlignment="1">
      <alignment horizontal="right" vertical="top" wrapText="1"/>
      <protection/>
    </xf>
    <xf numFmtId="0" fontId="4" fillId="0" borderId="31" xfId="33" applyNumberFormat="1" applyFont="1" applyBorder="1" applyAlignment="1">
      <alignment horizontal="center" vertical="top" wrapText="1"/>
      <protection/>
    </xf>
    <xf numFmtId="0" fontId="4" fillId="0" borderId="32" xfId="33" applyNumberFormat="1" applyFont="1" applyBorder="1" applyAlignment="1">
      <alignment horizontal="right" vertical="top" wrapText="1"/>
      <protection/>
    </xf>
    <xf numFmtId="0" fontId="2" fillId="0" borderId="14" xfId="33" applyNumberFormat="1" applyFont="1" applyBorder="1" applyAlignment="1">
      <alignment vertical="top" wrapText="1"/>
      <protection/>
    </xf>
    <xf numFmtId="0" fontId="4" fillId="0" borderId="13" xfId="33" applyNumberFormat="1" applyFont="1" applyFill="1" applyBorder="1" applyAlignment="1">
      <alignment horizontal="center" vertical="center"/>
      <protection/>
    </xf>
    <xf numFmtId="0" fontId="4" fillId="0" borderId="30" xfId="33" applyNumberFormat="1" applyFont="1" applyFill="1" applyBorder="1" applyAlignment="1">
      <alignment horizontal="center" vertical="center"/>
      <protection/>
    </xf>
    <xf numFmtId="0" fontId="4" fillId="0" borderId="15" xfId="33" applyNumberFormat="1" applyFont="1" applyFill="1" applyBorder="1" applyAlignment="1">
      <alignment horizontal="center" vertical="center"/>
      <protection/>
    </xf>
    <xf numFmtId="0" fontId="4" fillId="0" borderId="16" xfId="33" applyNumberFormat="1" applyFont="1" applyFill="1" applyBorder="1" applyAlignment="1">
      <alignment horizontal="center" vertical="center"/>
      <protection/>
    </xf>
    <xf numFmtId="0" fontId="2" fillId="0" borderId="33" xfId="33" applyNumberFormat="1" applyFont="1" applyBorder="1" applyAlignment="1">
      <alignment horizontal="center" vertical="center" wrapText="1"/>
      <protection/>
    </xf>
    <xf numFmtId="0" fontId="2" fillId="0" borderId="34" xfId="33" applyNumberFormat="1" applyFont="1" applyBorder="1" applyAlignment="1">
      <alignment horizontal="center" vertical="center" wrapText="1"/>
      <protection/>
    </xf>
    <xf numFmtId="0" fontId="2" fillId="0" borderId="35" xfId="33" applyNumberFormat="1" applyFont="1" applyBorder="1" applyAlignment="1">
      <alignment horizontal="center" vertical="center" wrapText="1"/>
      <protection/>
    </xf>
    <xf numFmtId="0" fontId="2" fillId="0" borderId="36" xfId="33" applyNumberFormat="1" applyFont="1" applyBorder="1" applyAlignment="1">
      <alignment vertical="center" wrapText="1"/>
      <protection/>
    </xf>
    <xf numFmtId="0" fontId="2" fillId="0" borderId="37" xfId="33" applyNumberFormat="1" applyFont="1" applyBorder="1" applyAlignment="1">
      <alignment vertical="center" wrapText="1"/>
      <protection/>
    </xf>
    <xf numFmtId="0" fontId="2" fillId="0" borderId="38" xfId="33" applyNumberFormat="1" applyFont="1" applyBorder="1" applyAlignment="1">
      <alignment horizontal="center" vertical="center" wrapText="1"/>
      <protection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33" applyNumberFormat="1" applyFont="1" applyFill="1" applyBorder="1" applyAlignment="1">
      <alignment horizontal="center" vertical="center" wrapText="1"/>
      <protection/>
    </xf>
    <xf numFmtId="0" fontId="2" fillId="0" borderId="42" xfId="33" applyNumberFormat="1" applyFont="1" applyFill="1" applyBorder="1" applyAlignment="1">
      <alignment horizontal="center" vertical="center" wrapText="1"/>
      <protection/>
    </xf>
    <xf numFmtId="0" fontId="4" fillId="0" borderId="13" xfId="33" applyNumberFormat="1" applyFont="1" applyFill="1" applyBorder="1" applyAlignment="1">
      <alignment horizontal="left" vertical="center"/>
      <protection/>
    </xf>
    <xf numFmtId="0" fontId="4" fillId="0" borderId="30" xfId="33" applyNumberFormat="1" applyFont="1" applyFill="1" applyBorder="1" applyAlignment="1">
      <alignment horizontal="left" vertical="center"/>
      <protection/>
    </xf>
    <xf numFmtId="0" fontId="2" fillId="0" borderId="0" xfId="33" applyNumberFormat="1" applyFont="1" applyAlignment="1">
      <alignment wrapText="1"/>
      <protection/>
    </xf>
    <xf numFmtId="0" fontId="4" fillId="0" borderId="0" xfId="0" applyNumberFormat="1" applyFont="1" applyAlignment="1">
      <alignment wrapText="1"/>
    </xf>
    <xf numFmtId="0" fontId="2" fillId="0" borderId="43" xfId="33" applyNumberFormat="1" applyFont="1" applyBorder="1" applyAlignment="1">
      <alignment horizontal="center" vertical="center" wrapText="1"/>
      <protection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33" applyNumberFormat="1" applyFont="1" applyBorder="1" applyAlignment="1">
      <alignment horizontal="center" vertical="center" wrapText="1"/>
      <protection/>
    </xf>
    <xf numFmtId="0" fontId="2" fillId="0" borderId="45" xfId="33" applyNumberFormat="1" applyFont="1" applyBorder="1" applyAlignment="1">
      <alignment horizontal="center" vertical="center" wrapText="1"/>
      <protection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33" applyNumberFormat="1" applyFont="1" applyBorder="1" applyAlignment="1">
      <alignment horizontal="center" vertical="center" wrapText="1"/>
      <protection/>
    </xf>
    <xf numFmtId="0" fontId="4" fillId="0" borderId="11" xfId="33" applyNumberFormat="1" applyFont="1" applyFill="1" applyBorder="1" applyAlignment="1">
      <alignment horizontal="center" vertical="center"/>
      <protection/>
    </xf>
    <xf numFmtId="0" fontId="4" fillId="0" borderId="29" xfId="33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tabSelected="1" zoomScale="75" zoomScaleNormal="75" zoomScalePageLayoutView="0" workbookViewId="0" topLeftCell="A18">
      <selection activeCell="N37" sqref="N37"/>
    </sheetView>
  </sheetViews>
  <sheetFormatPr defaultColWidth="8.7109375" defaultRowHeight="12.75"/>
  <cols>
    <col min="1" max="1" width="3.00390625" style="4" customWidth="1"/>
    <col min="2" max="2" width="45.421875" style="4" bestFit="1" customWidth="1"/>
    <col min="3" max="3" width="14.421875" style="17" bestFit="1" customWidth="1"/>
    <col min="4" max="4" width="10.28125" style="4" customWidth="1"/>
    <col min="5" max="5" width="12.8515625" style="4" customWidth="1"/>
    <col min="6" max="6" width="12.7109375" style="4" bestFit="1" customWidth="1"/>
    <col min="7" max="7" width="10.00390625" style="4" bestFit="1" customWidth="1"/>
    <col min="8" max="8" width="10.00390625" style="4" customWidth="1"/>
    <col min="9" max="9" width="11.57421875" style="4" customWidth="1"/>
    <col min="10" max="10" width="10.57421875" style="4" customWidth="1"/>
    <col min="11" max="11" width="10.8515625" style="4" customWidth="1"/>
    <col min="12" max="12" width="9.8515625" style="4" bestFit="1" customWidth="1"/>
    <col min="13" max="13" width="8.7109375" style="4" bestFit="1" customWidth="1"/>
    <col min="14" max="14" width="9.7109375" style="4" bestFit="1" customWidth="1"/>
    <col min="15" max="15" width="11.421875" style="4" customWidth="1"/>
    <col min="16" max="16" width="11.7109375" style="4" customWidth="1"/>
    <col min="17" max="17" width="9.7109375" style="4" customWidth="1"/>
    <col min="18" max="18" width="9.421875" style="4" customWidth="1"/>
    <col min="19" max="19" width="9.8515625" style="4" customWidth="1"/>
    <col min="20" max="20" width="12.8515625" style="4" customWidth="1"/>
    <col min="21" max="22" width="8.7109375" style="4" customWidth="1"/>
    <col min="23" max="16384" width="8.7109375" style="1" customWidth="1"/>
  </cols>
  <sheetData>
    <row r="1" spans="1:22" s="40" customFormat="1" ht="16.5" thickBot="1">
      <c r="A1" s="38" t="s">
        <v>68</v>
      </c>
      <c r="B1" s="38"/>
      <c r="C1" s="38"/>
      <c r="D1" s="38" t="s">
        <v>0</v>
      </c>
      <c r="E1" s="38"/>
      <c r="F1" s="38"/>
      <c r="G1" s="38"/>
      <c r="H1" s="38"/>
      <c r="I1" s="38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s="2" customFormat="1" ht="15.75">
      <c r="A2" s="4"/>
      <c r="B2" s="5" t="s">
        <v>1</v>
      </c>
      <c r="C2" s="6">
        <v>4269.9</v>
      </c>
      <c r="D2" s="102" t="s">
        <v>2</v>
      </c>
      <c r="E2" s="102"/>
      <c r="F2" s="102"/>
      <c r="G2" s="102"/>
      <c r="H2" s="102"/>
      <c r="I2" s="102"/>
      <c r="J2" s="102"/>
      <c r="K2" s="103"/>
      <c r="L2" s="7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2" customFormat="1" ht="15.75">
      <c r="A3" s="4"/>
      <c r="B3" s="8" t="s">
        <v>3</v>
      </c>
      <c r="C3" s="9">
        <v>80</v>
      </c>
      <c r="D3" s="92" t="s">
        <v>51</v>
      </c>
      <c r="E3" s="92"/>
      <c r="F3" s="92"/>
      <c r="G3" s="92"/>
      <c r="H3" s="92"/>
      <c r="I3" s="92"/>
      <c r="J3" s="92"/>
      <c r="K3" s="93"/>
      <c r="L3" s="10"/>
      <c r="M3" s="10"/>
      <c r="N3" s="10"/>
      <c r="O3" s="10"/>
      <c r="P3" s="10"/>
      <c r="Q3" s="4"/>
      <c r="R3" s="4"/>
      <c r="S3" s="4"/>
      <c r="T3" s="4"/>
      <c r="U3" s="4"/>
      <c r="V3" s="4"/>
    </row>
    <row r="4" spans="1:22" s="2" customFormat="1" ht="15.75">
      <c r="A4" s="4"/>
      <c r="B4" s="8" t="s">
        <v>4</v>
      </c>
      <c r="C4" s="9">
        <v>199</v>
      </c>
      <c r="D4" s="92" t="s">
        <v>5</v>
      </c>
      <c r="E4" s="92"/>
      <c r="F4" s="92"/>
      <c r="G4" s="92"/>
      <c r="H4" s="92"/>
      <c r="I4" s="92"/>
      <c r="J4" s="92"/>
      <c r="K4" s="93"/>
      <c r="L4" s="7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2" customFormat="1" ht="15.75">
      <c r="A5" s="4"/>
      <c r="B5" s="8" t="s">
        <v>6</v>
      </c>
      <c r="C5" s="9" t="s">
        <v>7</v>
      </c>
      <c r="D5" s="92" t="s">
        <v>8</v>
      </c>
      <c r="E5" s="92"/>
      <c r="F5" s="92"/>
      <c r="G5" s="92"/>
      <c r="H5" s="92"/>
      <c r="I5" s="92"/>
      <c r="J5" s="92"/>
      <c r="K5" s="93"/>
      <c r="L5" s="7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2" customFormat="1" ht="15.75">
      <c r="A6" s="4"/>
      <c r="B6" s="8" t="s">
        <v>9</v>
      </c>
      <c r="C6" s="9">
        <v>1989</v>
      </c>
      <c r="D6" s="92" t="s">
        <v>10</v>
      </c>
      <c r="E6" s="92"/>
      <c r="F6" s="92"/>
      <c r="G6" s="92"/>
      <c r="H6" s="92"/>
      <c r="I6" s="92"/>
      <c r="J6" s="92"/>
      <c r="K6" s="93"/>
      <c r="L6" s="7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2" customFormat="1" ht="15.75">
      <c r="A7" s="4"/>
      <c r="B7" s="8" t="s">
        <v>11</v>
      </c>
      <c r="C7" s="9">
        <v>10</v>
      </c>
      <c r="D7" s="92" t="s">
        <v>12</v>
      </c>
      <c r="E7" s="92"/>
      <c r="F7" s="92"/>
      <c r="G7" s="92"/>
      <c r="H7" s="92"/>
      <c r="I7" s="92"/>
      <c r="J7" s="92"/>
      <c r="K7" s="93"/>
      <c r="L7" s="7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s="2" customFormat="1" ht="15.75">
      <c r="A8" s="4"/>
      <c r="B8" s="8" t="s">
        <v>13</v>
      </c>
      <c r="C8" s="9">
        <v>2</v>
      </c>
      <c r="D8" s="92" t="s">
        <v>14</v>
      </c>
      <c r="E8" s="92"/>
      <c r="F8" s="92"/>
      <c r="G8" s="92"/>
      <c r="H8" s="92"/>
      <c r="I8" s="92"/>
      <c r="J8" s="92"/>
      <c r="K8" s="93"/>
      <c r="L8" s="7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2" customFormat="1" ht="15.75">
      <c r="A9" s="4"/>
      <c r="B9" s="8" t="s">
        <v>15</v>
      </c>
      <c r="C9" s="9">
        <v>980</v>
      </c>
      <c r="D9" s="92" t="s">
        <v>16</v>
      </c>
      <c r="E9" s="92"/>
      <c r="F9" s="92"/>
      <c r="G9" s="92"/>
      <c r="H9" s="92"/>
      <c r="I9" s="92"/>
      <c r="J9" s="92"/>
      <c r="K9" s="93"/>
      <c r="L9" s="7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s="2" customFormat="1" ht="15.75">
      <c r="A10" s="4"/>
      <c r="B10" s="8" t="s">
        <v>17</v>
      </c>
      <c r="C10" s="9">
        <v>608</v>
      </c>
      <c r="D10" s="92" t="s">
        <v>50</v>
      </c>
      <c r="E10" s="92"/>
      <c r="F10" s="92"/>
      <c r="G10" s="92"/>
      <c r="H10" s="92"/>
      <c r="I10" s="92"/>
      <c r="J10" s="92"/>
      <c r="K10" s="93"/>
      <c r="L10" s="7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s="2" customFormat="1" ht="15.75">
      <c r="A11" s="4"/>
      <c r="B11" s="8" t="s">
        <v>18</v>
      </c>
      <c r="C11" s="9">
        <v>1876</v>
      </c>
      <c r="D11" s="92"/>
      <c r="E11" s="92"/>
      <c r="F11" s="92"/>
      <c r="G11" s="92"/>
      <c r="H11" s="92"/>
      <c r="I11" s="92"/>
      <c r="J11" s="92"/>
      <c r="K11" s="93"/>
      <c r="L11" s="7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2" customFormat="1" ht="15.75">
      <c r="A12" s="4"/>
      <c r="B12" s="8" t="s">
        <v>19</v>
      </c>
      <c r="C12" s="9">
        <v>2</v>
      </c>
      <c r="D12" s="78"/>
      <c r="E12" s="78"/>
      <c r="F12" s="78"/>
      <c r="G12" s="78"/>
      <c r="H12" s="78"/>
      <c r="I12" s="78"/>
      <c r="J12" s="78"/>
      <c r="K12" s="79"/>
      <c r="L12" s="7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2" customFormat="1" ht="15.75">
      <c r="A13" s="4"/>
      <c r="B13" s="8" t="s">
        <v>58</v>
      </c>
      <c r="C13" s="22">
        <v>10639</v>
      </c>
      <c r="D13" s="78"/>
      <c r="E13" s="78"/>
      <c r="F13" s="78"/>
      <c r="G13" s="78"/>
      <c r="H13" s="78"/>
      <c r="I13" s="78"/>
      <c r="J13" s="78"/>
      <c r="K13" s="79"/>
      <c r="L13" s="7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s="2" customFormat="1" ht="15.75">
      <c r="A14" s="4"/>
      <c r="B14" s="8" t="s">
        <v>59</v>
      </c>
      <c r="C14" s="24">
        <f>(3*12*C2)*0.94</f>
        <v>144493.416</v>
      </c>
      <c r="D14" s="78"/>
      <c r="E14" s="78"/>
      <c r="F14" s="78"/>
      <c r="G14" s="78"/>
      <c r="H14" s="78"/>
      <c r="I14" s="78"/>
      <c r="J14" s="78"/>
      <c r="K14" s="79"/>
      <c r="L14" s="7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s="2" customFormat="1" ht="15.75">
      <c r="A15" s="4"/>
      <c r="B15" s="8" t="s">
        <v>60</v>
      </c>
      <c r="C15" s="25">
        <v>14991</v>
      </c>
      <c r="D15" s="78"/>
      <c r="E15" s="78"/>
      <c r="F15" s="78"/>
      <c r="G15" s="78"/>
      <c r="H15" s="78"/>
      <c r="I15" s="78"/>
      <c r="J15" s="78"/>
      <c r="K15" s="79"/>
      <c r="L15" s="7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s="2" customFormat="1" ht="16.5" thickBot="1">
      <c r="A16" s="4"/>
      <c r="B16" s="11" t="s">
        <v>69</v>
      </c>
      <c r="C16" s="26">
        <f>SUM(C13:C15)</f>
        <v>170123.416</v>
      </c>
      <c r="D16" s="80"/>
      <c r="E16" s="80"/>
      <c r="F16" s="80"/>
      <c r="G16" s="80"/>
      <c r="H16" s="80"/>
      <c r="I16" s="80"/>
      <c r="J16" s="80"/>
      <c r="K16" s="81"/>
      <c r="L16" s="7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9" s="32" customFormat="1" ht="16.5" thickBot="1">
      <c r="A17" s="29"/>
      <c r="B17" s="85" t="s">
        <v>20</v>
      </c>
      <c r="C17" s="87" t="s">
        <v>61</v>
      </c>
      <c r="D17" s="88"/>
      <c r="E17" s="88"/>
      <c r="F17" s="89"/>
      <c r="G17" s="82" t="s">
        <v>62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4"/>
      <c r="T17" s="33" t="s">
        <v>49</v>
      </c>
      <c r="U17" s="30"/>
      <c r="V17" s="30"/>
      <c r="W17" s="31"/>
      <c r="X17" s="31"/>
      <c r="Y17" s="31"/>
      <c r="Z17" s="31"/>
      <c r="AA17" s="31"/>
      <c r="AB17" s="31"/>
      <c r="AC17" s="31"/>
    </row>
    <row r="18" spans="1:22" s="32" customFormat="1" ht="15.75">
      <c r="A18" s="29"/>
      <c r="B18" s="86"/>
      <c r="C18" s="99" t="s">
        <v>54</v>
      </c>
      <c r="D18" s="101" t="s">
        <v>46</v>
      </c>
      <c r="E18" s="98" t="s">
        <v>53</v>
      </c>
      <c r="F18" s="96" t="s">
        <v>47</v>
      </c>
      <c r="G18" s="90" t="s">
        <v>52</v>
      </c>
      <c r="H18" s="42" t="s">
        <v>21</v>
      </c>
      <c r="I18" s="42" t="s">
        <v>22</v>
      </c>
      <c r="J18" s="42" t="s">
        <v>23</v>
      </c>
      <c r="K18" s="42" t="s">
        <v>24</v>
      </c>
      <c r="L18" s="42" t="s">
        <v>25</v>
      </c>
      <c r="M18" s="42" t="s">
        <v>26</v>
      </c>
      <c r="N18" s="42" t="s">
        <v>27</v>
      </c>
      <c r="O18" s="42" t="s">
        <v>28</v>
      </c>
      <c r="P18" s="42" t="s">
        <v>29</v>
      </c>
      <c r="Q18" s="42" t="s">
        <v>30</v>
      </c>
      <c r="R18" s="42" t="s">
        <v>31</v>
      </c>
      <c r="S18" s="43" t="s">
        <v>32</v>
      </c>
      <c r="T18" s="44" t="s">
        <v>33</v>
      </c>
      <c r="U18" s="29"/>
      <c r="V18" s="29"/>
    </row>
    <row r="19" spans="1:22" s="32" customFormat="1" ht="16.5" thickBot="1">
      <c r="A19" s="29"/>
      <c r="B19" s="86"/>
      <c r="C19" s="100"/>
      <c r="D19" s="101"/>
      <c r="E19" s="98"/>
      <c r="F19" s="97"/>
      <c r="G19" s="91"/>
      <c r="H19" s="49"/>
      <c r="I19" s="49"/>
      <c r="J19" s="49"/>
      <c r="K19" s="50"/>
      <c r="L19" s="50"/>
      <c r="M19" s="50"/>
      <c r="N19" s="50"/>
      <c r="O19" s="50"/>
      <c r="P19" s="50"/>
      <c r="Q19" s="50"/>
      <c r="R19" s="50"/>
      <c r="S19" s="51"/>
      <c r="T19" s="52"/>
      <c r="U19" s="29"/>
      <c r="V19" s="29"/>
    </row>
    <row r="20" spans="1:22" s="2" customFormat="1" ht="15.75">
      <c r="A20" s="4"/>
      <c r="B20" s="56" t="s">
        <v>63</v>
      </c>
      <c r="C20" s="70" t="s">
        <v>64</v>
      </c>
      <c r="D20" s="71">
        <v>2</v>
      </c>
      <c r="E20" s="71">
        <v>3000</v>
      </c>
      <c r="F20" s="72">
        <f>D20*E20</f>
        <v>6000</v>
      </c>
      <c r="G20" s="62" t="s">
        <v>34</v>
      </c>
      <c r="H20" s="63"/>
      <c r="I20" s="63"/>
      <c r="J20" s="63"/>
      <c r="K20" s="54"/>
      <c r="L20" s="54"/>
      <c r="M20" s="54"/>
      <c r="N20" s="54"/>
      <c r="O20" s="54"/>
      <c r="P20" s="54"/>
      <c r="Q20" s="54"/>
      <c r="R20" s="54"/>
      <c r="S20" s="66"/>
      <c r="T20" s="69">
        <f aca="true" t="shared" si="0" ref="T20:T28">SUM(J20:S20)</f>
        <v>0</v>
      </c>
      <c r="U20" s="4"/>
      <c r="V20" s="4"/>
    </row>
    <row r="21" spans="1:22" s="2" customFormat="1" ht="15.75">
      <c r="A21" s="4"/>
      <c r="B21" s="57" t="s">
        <v>65</v>
      </c>
      <c r="C21" s="73" t="s">
        <v>56</v>
      </c>
      <c r="D21" s="21">
        <v>42</v>
      </c>
      <c r="E21" s="45">
        <v>1300</v>
      </c>
      <c r="F21" s="74">
        <f>D21*E21</f>
        <v>54600</v>
      </c>
      <c r="G21" s="64" t="s">
        <v>34</v>
      </c>
      <c r="H21" s="53"/>
      <c r="I21" s="53"/>
      <c r="J21" s="53"/>
      <c r="K21" s="48"/>
      <c r="L21" s="48"/>
      <c r="M21" s="48"/>
      <c r="N21" s="48"/>
      <c r="O21" s="48">
        <v>50611.37</v>
      </c>
      <c r="P21" s="48"/>
      <c r="Q21" s="48"/>
      <c r="R21" s="48"/>
      <c r="S21" s="67"/>
      <c r="T21" s="36">
        <f t="shared" si="0"/>
        <v>50611.37</v>
      </c>
      <c r="U21" s="4"/>
      <c r="V21" s="4"/>
    </row>
    <row r="22" spans="1:22" s="2" customFormat="1" ht="31.5">
      <c r="A22" s="4"/>
      <c r="B22" s="58" t="s">
        <v>66</v>
      </c>
      <c r="C22" s="73" t="s">
        <v>55</v>
      </c>
      <c r="D22" s="21">
        <v>2</v>
      </c>
      <c r="E22" s="45">
        <v>550</v>
      </c>
      <c r="F22" s="74">
        <f>D22*E22</f>
        <v>1100</v>
      </c>
      <c r="G22" s="64" t="s">
        <v>34</v>
      </c>
      <c r="H22" s="53"/>
      <c r="I22" s="53"/>
      <c r="J22" s="53">
        <v>1086</v>
      </c>
      <c r="K22" s="48"/>
      <c r="L22" s="48"/>
      <c r="M22" s="48"/>
      <c r="N22" s="48"/>
      <c r="O22" s="48"/>
      <c r="P22" s="48"/>
      <c r="Q22" s="48"/>
      <c r="R22" s="48"/>
      <c r="S22" s="67"/>
      <c r="T22" s="36">
        <f t="shared" si="0"/>
        <v>1086</v>
      </c>
      <c r="U22" s="4"/>
      <c r="V22" s="4"/>
    </row>
    <row r="23" spans="1:22" s="2" customFormat="1" ht="15.75">
      <c r="A23" s="4"/>
      <c r="B23" s="59" t="s">
        <v>67</v>
      </c>
      <c r="C23" s="73"/>
      <c r="D23" s="21"/>
      <c r="E23" s="45"/>
      <c r="F23" s="74">
        <v>65000</v>
      </c>
      <c r="G23" s="64" t="s">
        <v>34</v>
      </c>
      <c r="H23" s="53"/>
      <c r="I23" s="53"/>
      <c r="J23" s="53"/>
      <c r="K23" s="48"/>
      <c r="L23" s="48">
        <v>65000</v>
      </c>
      <c r="M23" s="48"/>
      <c r="N23" s="48"/>
      <c r="O23" s="48"/>
      <c r="P23" s="48"/>
      <c r="Q23" s="48"/>
      <c r="R23" s="48"/>
      <c r="S23" s="67"/>
      <c r="T23" s="36">
        <f t="shared" si="0"/>
        <v>65000</v>
      </c>
      <c r="U23" s="4"/>
      <c r="V23" s="4"/>
    </row>
    <row r="24" spans="1:22" s="2" customFormat="1" ht="31.5">
      <c r="A24" s="4"/>
      <c r="B24" s="60" t="s">
        <v>73</v>
      </c>
      <c r="C24" s="73"/>
      <c r="D24" s="21"/>
      <c r="E24" s="23"/>
      <c r="F24" s="74">
        <v>43400</v>
      </c>
      <c r="G24" s="64" t="s">
        <v>34</v>
      </c>
      <c r="H24" s="53"/>
      <c r="I24" s="53"/>
      <c r="J24" s="53"/>
      <c r="K24" s="48"/>
      <c r="L24" s="48"/>
      <c r="M24" s="48"/>
      <c r="N24" s="48"/>
      <c r="O24" s="48"/>
      <c r="P24" s="48"/>
      <c r="Q24" s="48"/>
      <c r="R24" s="48"/>
      <c r="S24" s="67"/>
      <c r="T24" s="36">
        <f t="shared" si="0"/>
        <v>0</v>
      </c>
      <c r="U24" s="4"/>
      <c r="V24" s="4"/>
    </row>
    <row r="25" spans="1:22" s="2" customFormat="1" ht="15.75">
      <c r="A25" s="4"/>
      <c r="B25" s="60" t="s">
        <v>71</v>
      </c>
      <c r="C25" s="75"/>
      <c r="D25" s="46"/>
      <c r="E25" s="47"/>
      <c r="F25" s="76"/>
      <c r="G25" s="64" t="s">
        <v>34</v>
      </c>
      <c r="H25" s="53"/>
      <c r="I25" s="53"/>
      <c r="J25" s="53"/>
      <c r="K25" s="48"/>
      <c r="L25" s="48"/>
      <c r="M25" s="48">
        <v>3600</v>
      </c>
      <c r="N25" s="48"/>
      <c r="O25" s="48"/>
      <c r="P25" s="48"/>
      <c r="Q25" s="48"/>
      <c r="R25" s="48"/>
      <c r="S25" s="67"/>
      <c r="T25" s="36">
        <f t="shared" si="0"/>
        <v>3600</v>
      </c>
      <c r="U25" s="4"/>
      <c r="V25" s="4"/>
    </row>
    <row r="26" spans="1:22" s="2" customFormat="1" ht="15.75">
      <c r="A26" s="4"/>
      <c r="B26" s="60" t="s">
        <v>70</v>
      </c>
      <c r="C26" s="75"/>
      <c r="D26" s="46"/>
      <c r="E26" s="47"/>
      <c r="F26" s="76"/>
      <c r="G26" s="64" t="s">
        <v>34</v>
      </c>
      <c r="H26" s="53"/>
      <c r="I26" s="53"/>
      <c r="J26" s="53"/>
      <c r="K26" s="48"/>
      <c r="L26" s="48"/>
      <c r="M26" s="48"/>
      <c r="N26" s="48">
        <v>10687.07</v>
      </c>
      <c r="O26" s="48"/>
      <c r="P26" s="48"/>
      <c r="Q26" s="48"/>
      <c r="R26" s="48"/>
      <c r="S26" s="67"/>
      <c r="T26" s="36">
        <f t="shared" si="0"/>
        <v>10687.07</v>
      </c>
      <c r="U26" s="4"/>
      <c r="V26" s="4"/>
    </row>
    <row r="27" spans="1:22" s="2" customFormat="1" ht="15.75">
      <c r="A27" s="4"/>
      <c r="B27" s="60" t="s">
        <v>72</v>
      </c>
      <c r="C27" s="75"/>
      <c r="D27" s="46"/>
      <c r="E27" s="47"/>
      <c r="F27" s="76"/>
      <c r="G27" s="64" t="s">
        <v>34</v>
      </c>
      <c r="H27" s="53"/>
      <c r="I27" s="53"/>
      <c r="J27" s="53"/>
      <c r="K27" s="48"/>
      <c r="L27" s="48"/>
      <c r="M27" s="48"/>
      <c r="N27" s="48"/>
      <c r="O27" s="48">
        <v>1875</v>
      </c>
      <c r="P27" s="48"/>
      <c r="Q27" s="48"/>
      <c r="R27" s="48"/>
      <c r="S27" s="67"/>
      <c r="T27" s="36">
        <f t="shared" si="0"/>
        <v>1875</v>
      </c>
      <c r="U27" s="4"/>
      <c r="V27" s="4"/>
    </row>
    <row r="28" spans="1:22" s="3" customFormat="1" ht="16.5" thickBot="1">
      <c r="A28" s="7"/>
      <c r="B28" s="61" t="s">
        <v>35</v>
      </c>
      <c r="C28" s="77"/>
      <c r="D28" s="12"/>
      <c r="E28" s="27"/>
      <c r="F28" s="28">
        <f>SUM(F20:F24)</f>
        <v>170100</v>
      </c>
      <c r="G28" s="65" t="s">
        <v>34</v>
      </c>
      <c r="H28" s="55"/>
      <c r="I28" s="55"/>
      <c r="J28" s="55">
        <f>SUM(J20:J27)</f>
        <v>1086</v>
      </c>
      <c r="K28" s="55"/>
      <c r="L28" s="55">
        <f>SUM(L20:L27)</f>
        <v>65000</v>
      </c>
      <c r="M28" s="55">
        <f>SUM(M20:M27)</f>
        <v>3600</v>
      </c>
      <c r="N28" s="55">
        <f>SUM(N20:N27)</f>
        <v>10687.07</v>
      </c>
      <c r="O28" s="55">
        <f>SUM(O20:O27)</f>
        <v>52486.37</v>
      </c>
      <c r="P28" s="55"/>
      <c r="Q28" s="55"/>
      <c r="R28" s="55"/>
      <c r="S28" s="68"/>
      <c r="T28" s="35">
        <f t="shared" si="0"/>
        <v>132859.44</v>
      </c>
      <c r="U28" s="7"/>
      <c r="V28" s="7"/>
    </row>
    <row r="29" spans="1:22" s="2" customFormat="1" ht="15.75" customHeight="1">
      <c r="A29" s="4"/>
      <c r="B29" s="94" t="s">
        <v>57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4"/>
      <c r="S29" s="4"/>
      <c r="T29" s="4"/>
      <c r="U29" s="4"/>
      <c r="V29" s="4"/>
    </row>
    <row r="30" spans="1:22" s="2" customFormat="1" ht="15.75">
      <c r="A30" s="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4"/>
      <c r="S30" s="4"/>
      <c r="T30" s="4"/>
      <c r="U30" s="4"/>
      <c r="V30" s="4"/>
    </row>
    <row r="31" spans="1:22" s="3" customFormat="1" ht="15.75">
      <c r="A31" s="13"/>
      <c r="B31" s="14" t="s">
        <v>36</v>
      </c>
      <c r="C31" s="15"/>
      <c r="D31" s="14" t="s">
        <v>37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" customFormat="1" ht="15.75">
      <c r="A32" s="16">
        <v>1</v>
      </c>
      <c r="B32" s="18" t="str">
        <f>B13</f>
        <v>недовыполнение  ТР  на  01.01.2015год.</v>
      </c>
      <c r="C32" s="19">
        <f>C13</f>
        <v>10639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4"/>
      <c r="Q32" s="4"/>
      <c r="R32" s="4"/>
      <c r="S32" s="4"/>
      <c r="T32" s="4"/>
      <c r="U32" s="4"/>
      <c r="V32" s="4"/>
    </row>
    <row r="33" spans="1:22" s="3" customFormat="1" ht="15.75">
      <c r="A33" s="13"/>
      <c r="B33" s="13"/>
      <c r="C33" s="20" t="s">
        <v>21</v>
      </c>
      <c r="D33" s="20" t="s">
        <v>22</v>
      </c>
      <c r="E33" s="20" t="s">
        <v>23</v>
      </c>
      <c r="F33" s="20" t="s">
        <v>24</v>
      </c>
      <c r="G33" s="20" t="s">
        <v>25</v>
      </c>
      <c r="H33" s="20" t="s">
        <v>26</v>
      </c>
      <c r="I33" s="20" t="s">
        <v>44</v>
      </c>
      <c r="J33" s="20" t="s">
        <v>28</v>
      </c>
      <c r="K33" s="20" t="s">
        <v>29</v>
      </c>
      <c r="L33" s="20" t="s">
        <v>30</v>
      </c>
      <c r="M33" s="20" t="s">
        <v>31</v>
      </c>
      <c r="N33" s="20" t="s">
        <v>32</v>
      </c>
      <c r="O33" s="20" t="s">
        <v>45</v>
      </c>
      <c r="P33" s="7"/>
      <c r="Q33" s="7"/>
      <c r="R33" s="7"/>
      <c r="S33" s="7"/>
      <c r="T33" s="7"/>
      <c r="U33" s="7"/>
      <c r="V33" s="7"/>
    </row>
    <row r="34" spans="1:22" s="2" customFormat="1" ht="15.75">
      <c r="A34" s="16">
        <v>2</v>
      </c>
      <c r="B34" s="18" t="s">
        <v>38</v>
      </c>
      <c r="C34" s="41">
        <v>12059</v>
      </c>
      <c r="D34" s="41">
        <v>12059</v>
      </c>
      <c r="E34" s="41">
        <v>12059</v>
      </c>
      <c r="F34" s="41">
        <v>12059</v>
      </c>
      <c r="G34" s="41">
        <v>12059</v>
      </c>
      <c r="H34" s="41">
        <v>12059</v>
      </c>
      <c r="I34" s="41">
        <v>12059</v>
      </c>
      <c r="J34" s="41">
        <v>12059</v>
      </c>
      <c r="K34" s="41">
        <v>12059</v>
      </c>
      <c r="L34" s="41">
        <v>12059</v>
      </c>
      <c r="M34" s="41">
        <v>12059</v>
      </c>
      <c r="N34" s="41">
        <v>12070</v>
      </c>
      <c r="O34" s="37">
        <f aca="true" t="shared" si="1" ref="O34:O39">SUM(C34:N34)</f>
        <v>144719</v>
      </c>
      <c r="P34" s="4"/>
      <c r="Q34" s="4"/>
      <c r="R34" s="4"/>
      <c r="S34" s="4"/>
      <c r="T34" s="4"/>
      <c r="U34" s="4"/>
      <c r="V34" s="4"/>
    </row>
    <row r="35" spans="1:22" s="2" customFormat="1" ht="15.75">
      <c r="A35" s="16">
        <v>3</v>
      </c>
      <c r="B35" s="16" t="s">
        <v>48</v>
      </c>
      <c r="C35" s="41">
        <v>1249</v>
      </c>
      <c r="D35" s="41">
        <v>1249</v>
      </c>
      <c r="E35" s="41">
        <v>1249</v>
      </c>
      <c r="F35" s="41">
        <v>1249</v>
      </c>
      <c r="G35" s="41">
        <v>1249</v>
      </c>
      <c r="H35" s="41">
        <v>1249</v>
      </c>
      <c r="I35" s="41">
        <v>1249</v>
      </c>
      <c r="J35" s="41">
        <v>1249</v>
      </c>
      <c r="K35" s="41">
        <v>1249</v>
      </c>
      <c r="L35" s="41">
        <v>1249</v>
      </c>
      <c r="M35" s="41">
        <v>1249</v>
      </c>
      <c r="N35" s="41">
        <v>1249</v>
      </c>
      <c r="O35" s="37">
        <f t="shared" si="1"/>
        <v>14988</v>
      </c>
      <c r="P35" s="4"/>
      <c r="Q35" s="4"/>
      <c r="R35" s="4"/>
      <c r="S35" s="4"/>
      <c r="T35" s="4"/>
      <c r="U35" s="4"/>
      <c r="V35" s="4"/>
    </row>
    <row r="36" spans="1:22" s="2" customFormat="1" ht="15.75">
      <c r="A36" s="16">
        <v>4</v>
      </c>
      <c r="B36" s="18" t="s">
        <v>39</v>
      </c>
      <c r="C36" s="41">
        <f>C34*1.05</f>
        <v>12661.95</v>
      </c>
      <c r="D36" s="41">
        <f>D34*0.81</f>
        <v>9767.79</v>
      </c>
      <c r="E36" s="41">
        <f>E34*1.15</f>
        <v>13867.849999999999</v>
      </c>
      <c r="F36" s="41">
        <f>F34*0.97</f>
        <v>11697.23</v>
      </c>
      <c r="G36" s="41">
        <f>G34*0.98</f>
        <v>11817.82</v>
      </c>
      <c r="H36" s="41">
        <f>H34*0.91</f>
        <v>10973.69</v>
      </c>
      <c r="I36" s="41">
        <f>I34*0.95</f>
        <v>11456.05</v>
      </c>
      <c r="J36" s="41">
        <f>J34*1.09</f>
        <v>13144.310000000001</v>
      </c>
      <c r="K36" s="41">
        <f>K34*0.98</f>
        <v>11817.82</v>
      </c>
      <c r="L36" s="41">
        <f>L34*1.1</f>
        <v>13264.900000000001</v>
      </c>
      <c r="M36" s="41">
        <f>M34*1.07</f>
        <v>12903.130000000001</v>
      </c>
      <c r="N36" s="41">
        <v>11346</v>
      </c>
      <c r="O36" s="37">
        <f t="shared" si="1"/>
        <v>144718.53999999998</v>
      </c>
      <c r="P36" s="4"/>
      <c r="Q36" s="4"/>
      <c r="R36" s="4"/>
      <c r="S36" s="4"/>
      <c r="T36" s="4"/>
      <c r="U36" s="4"/>
      <c r="V36" s="4"/>
    </row>
    <row r="37" spans="1:22" s="2" customFormat="1" ht="15.75">
      <c r="A37" s="16">
        <v>5</v>
      </c>
      <c r="B37" s="18" t="s">
        <v>40</v>
      </c>
      <c r="C37" s="41">
        <f aca="true" t="shared" si="2" ref="C37:H37">C35</f>
        <v>1249</v>
      </c>
      <c r="D37" s="41">
        <f t="shared" si="2"/>
        <v>1249</v>
      </c>
      <c r="E37" s="41">
        <f t="shared" si="2"/>
        <v>1249</v>
      </c>
      <c r="F37" s="41">
        <f t="shared" si="2"/>
        <v>1249</v>
      </c>
      <c r="G37" s="41">
        <f t="shared" si="2"/>
        <v>1249</v>
      </c>
      <c r="H37" s="41">
        <f t="shared" si="2"/>
        <v>1249</v>
      </c>
      <c r="I37" s="41">
        <f aca="true" t="shared" si="3" ref="I37:N37">I35</f>
        <v>1249</v>
      </c>
      <c r="J37" s="41">
        <f t="shared" si="3"/>
        <v>1249</v>
      </c>
      <c r="K37" s="41">
        <f t="shared" si="3"/>
        <v>1249</v>
      </c>
      <c r="L37" s="41">
        <f t="shared" si="3"/>
        <v>1249</v>
      </c>
      <c r="M37" s="41">
        <f t="shared" si="3"/>
        <v>1249</v>
      </c>
      <c r="N37" s="41">
        <f t="shared" si="3"/>
        <v>1249</v>
      </c>
      <c r="O37" s="37">
        <f t="shared" si="1"/>
        <v>14988</v>
      </c>
      <c r="P37" s="4"/>
      <c r="Q37" s="4"/>
      <c r="R37" s="4"/>
      <c r="S37" s="4"/>
      <c r="T37" s="4"/>
      <c r="U37" s="4"/>
      <c r="V37" s="4"/>
    </row>
    <row r="38" spans="1:22" s="2" customFormat="1" ht="15.75">
      <c r="A38" s="16">
        <v>6</v>
      </c>
      <c r="B38" s="18" t="s">
        <v>41</v>
      </c>
      <c r="C38" s="41">
        <f aca="true" t="shared" si="4" ref="C38:H38">SUM(C36:C37)</f>
        <v>13910.95</v>
      </c>
      <c r="D38" s="41">
        <f t="shared" si="4"/>
        <v>11016.79</v>
      </c>
      <c r="E38" s="41">
        <f t="shared" si="4"/>
        <v>15116.849999999999</v>
      </c>
      <c r="F38" s="41">
        <f t="shared" si="4"/>
        <v>12946.23</v>
      </c>
      <c r="G38" s="41">
        <f t="shared" si="4"/>
        <v>13066.82</v>
      </c>
      <c r="H38" s="41">
        <f t="shared" si="4"/>
        <v>12222.69</v>
      </c>
      <c r="I38" s="41">
        <f aca="true" t="shared" si="5" ref="I38:N38">SUM(I36:I37)</f>
        <v>12705.05</v>
      </c>
      <c r="J38" s="41">
        <f t="shared" si="5"/>
        <v>14393.310000000001</v>
      </c>
      <c r="K38" s="41">
        <f t="shared" si="5"/>
        <v>13066.82</v>
      </c>
      <c r="L38" s="41">
        <f t="shared" si="5"/>
        <v>14513.900000000001</v>
      </c>
      <c r="M38" s="41">
        <f t="shared" si="5"/>
        <v>14152.130000000001</v>
      </c>
      <c r="N38" s="41">
        <f t="shared" si="5"/>
        <v>12595</v>
      </c>
      <c r="O38" s="37">
        <f t="shared" si="1"/>
        <v>159706.53999999998</v>
      </c>
      <c r="P38" s="4"/>
      <c r="Q38" s="4"/>
      <c r="R38" s="4"/>
      <c r="S38" s="4"/>
      <c r="T38" s="4"/>
      <c r="U38" s="4"/>
      <c r="V38" s="4"/>
    </row>
    <row r="39" spans="1:22" s="2" customFormat="1" ht="15.75">
      <c r="A39" s="16">
        <v>7</v>
      </c>
      <c r="B39" s="18" t="s">
        <v>42</v>
      </c>
      <c r="C39" s="41">
        <f aca="true" t="shared" si="6" ref="C39:N39">H28</f>
        <v>0</v>
      </c>
      <c r="D39" s="41">
        <f t="shared" si="6"/>
        <v>0</v>
      </c>
      <c r="E39" s="41">
        <f t="shared" si="6"/>
        <v>1086</v>
      </c>
      <c r="F39" s="41">
        <f t="shared" si="6"/>
        <v>0</v>
      </c>
      <c r="G39" s="41">
        <f t="shared" si="6"/>
        <v>65000</v>
      </c>
      <c r="H39" s="41">
        <f t="shared" si="6"/>
        <v>3600</v>
      </c>
      <c r="I39" s="41">
        <f t="shared" si="6"/>
        <v>10687.07</v>
      </c>
      <c r="J39" s="41">
        <f t="shared" si="6"/>
        <v>52486.37</v>
      </c>
      <c r="K39" s="41">
        <f t="shared" si="6"/>
        <v>0</v>
      </c>
      <c r="L39" s="41">
        <f t="shared" si="6"/>
        <v>0</v>
      </c>
      <c r="M39" s="41">
        <f t="shared" si="6"/>
        <v>0</v>
      </c>
      <c r="N39" s="41">
        <f t="shared" si="6"/>
        <v>0</v>
      </c>
      <c r="O39" s="37">
        <f t="shared" si="1"/>
        <v>132859.44</v>
      </c>
      <c r="P39" s="4"/>
      <c r="Q39" s="4"/>
      <c r="R39" s="4"/>
      <c r="S39" s="4"/>
      <c r="T39" s="4"/>
      <c r="U39" s="4"/>
      <c r="V39" s="4"/>
    </row>
    <row r="40" spans="1:22" s="3" customFormat="1" ht="15.75">
      <c r="A40" s="13">
        <v>8</v>
      </c>
      <c r="B40" s="34" t="s">
        <v>43</v>
      </c>
      <c r="C40" s="37">
        <f>C32+C38-C39</f>
        <v>24549.95</v>
      </c>
      <c r="D40" s="37">
        <f aca="true" t="shared" si="7" ref="D40:N40">C40+D38-D39</f>
        <v>35566.740000000005</v>
      </c>
      <c r="E40" s="37">
        <f t="shared" si="7"/>
        <v>49597.590000000004</v>
      </c>
      <c r="F40" s="37">
        <f t="shared" si="7"/>
        <v>62543.82000000001</v>
      </c>
      <c r="G40" s="37">
        <f t="shared" si="7"/>
        <v>10610.640000000014</v>
      </c>
      <c r="H40" s="37">
        <f t="shared" si="7"/>
        <v>19233.330000000016</v>
      </c>
      <c r="I40" s="37">
        <f t="shared" si="7"/>
        <v>21251.310000000016</v>
      </c>
      <c r="J40" s="37">
        <f t="shared" si="7"/>
        <v>-16841.749999999985</v>
      </c>
      <c r="K40" s="37">
        <f t="shared" si="7"/>
        <v>-3774.9299999999857</v>
      </c>
      <c r="L40" s="37">
        <f t="shared" si="7"/>
        <v>10738.970000000016</v>
      </c>
      <c r="M40" s="37">
        <f t="shared" si="7"/>
        <v>24891.100000000017</v>
      </c>
      <c r="N40" s="37">
        <f t="shared" si="7"/>
        <v>37486.10000000002</v>
      </c>
      <c r="O40" s="37">
        <f>C32-O39+O38</f>
        <v>37486.09999999998</v>
      </c>
      <c r="P40" s="7"/>
      <c r="Q40" s="7"/>
      <c r="R40" s="7"/>
      <c r="S40" s="7"/>
      <c r="T40" s="7"/>
      <c r="U40" s="7"/>
      <c r="V40" s="7"/>
    </row>
    <row r="41" spans="1:22" s="2" customFormat="1" ht="15.75">
      <c r="A41" s="4"/>
      <c r="B41" s="4"/>
      <c r="C41" s="1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</sheetData>
  <sheetProtection/>
  <mergeCells count="24">
    <mergeCell ref="B29:Q30"/>
    <mergeCell ref="F18:F19"/>
    <mergeCell ref="E18:E19"/>
    <mergeCell ref="C18:C19"/>
    <mergeCell ref="D18:D19"/>
    <mergeCell ref="D2:K2"/>
    <mergeCell ref="D5:K5"/>
    <mergeCell ref="D12:K12"/>
    <mergeCell ref="D9:K9"/>
    <mergeCell ref="D10:K10"/>
    <mergeCell ref="D3:K3"/>
    <mergeCell ref="D4:K4"/>
    <mergeCell ref="D11:K11"/>
    <mergeCell ref="D6:K6"/>
    <mergeCell ref="D7:K7"/>
    <mergeCell ref="D8:K8"/>
    <mergeCell ref="D13:K13"/>
    <mergeCell ref="D14:K14"/>
    <mergeCell ref="D15:K15"/>
    <mergeCell ref="D16:K16"/>
    <mergeCell ref="G17:S17"/>
    <mergeCell ref="B17:B19"/>
    <mergeCell ref="C17:F17"/>
    <mergeCell ref="G18:G19"/>
  </mergeCells>
  <printOptions horizontalCentered="1"/>
  <pageMargins left="0.7874015748031497" right="0.3937007874015748" top="0.7874015748031497" bottom="0.1968503937007874" header="0.5118110236220472" footer="0.5118110236220472"/>
  <pageSetup fitToHeight="0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2013-01-10T11:35:37Z</cp:lastPrinted>
  <dcterms:modified xsi:type="dcterms:W3CDTF">2016-01-11T07:12:32Z</dcterms:modified>
  <cp:category/>
  <cp:version/>
  <cp:contentType/>
  <cp:contentStatus/>
</cp:coreProperties>
</file>