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17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<sst xmlns="http://schemas.openxmlformats.org/spreadsheetml/2006/main" count="90" uniqueCount="73">
  <si>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</si>
  <si>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</si>
  <si>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</si>
  <si>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</si>
  <si>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</si>
  <si>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</si>
  <si>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</si>
  <si>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отопления, ГВС:1 подъезд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</si>
  <si>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</si>
  <si>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</si>
  <si>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</si>
  <si>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</si>
  <si>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</si>
  <si>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</si>
  <si>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</si>
  <si>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</si>
  <si>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</si>
  <si>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</si>
  <si>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</si>
  <si>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</si>
  <si>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</si>
  <si>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</si>
  <si>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</si>
  <si>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</si>
  <si>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</si>
  <si>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</si>
  <si>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</si>
  <si>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</si>
  <si>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</si>
  <si>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</si>
  <si>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</si>
  <si>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</si>
  <si>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</si>
  <si>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</si>
  <si>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</si>
  <si>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</si>
  <si>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№17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</si>
  <si>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</si>
  <si>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</si>
  <si>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</si>
  <si>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</si>
  <si>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</si>
  <si>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</si>
  <si>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</si>
  <si>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</si>
  <si>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</si>
  <si>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</si>
  <si>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</si>
  <si>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Начислено прочих доходов</t>
  </si>
  <si>
    <t>выполнено</t>
  </si>
  <si>
    <t>сент.</t>
  </si>
  <si>
    <t>Председатель совета МКД - Кузьмина В.Г.</t>
  </si>
  <si>
    <t>Цена на ед. работ в руб</t>
  </si>
  <si>
    <t xml:space="preserve">  Ед. изм.</t>
  </si>
  <si>
    <t>уз.</t>
  </si>
  <si>
    <t>Замена НР канализации п.№1 и  №2</t>
  </si>
  <si>
    <t>недовыполнение  ТР  на  01.01.2015год.</t>
  </si>
  <si>
    <t>Дополнительные доходы</t>
  </si>
  <si>
    <t>Сумма  к выполнению ТР на 2015 год</t>
  </si>
  <si>
    <t>Тариф на ТР 2015г. -3,6</t>
  </si>
  <si>
    <t>План на 2015 г.</t>
  </si>
  <si>
    <t>РЕЕСТР РАБОТ ПО ТЕКУЩЕМУ РЕМОНТУ ПО ВИДАМ РАБОТ И СТОИМОСТИ НА 2015 ГОД</t>
  </si>
  <si>
    <t>ремонт теплоузлов</t>
  </si>
  <si>
    <t>ремонт и обследование лифтов</t>
  </si>
  <si>
    <t>лифт</t>
  </si>
  <si>
    <t>м2</t>
  </si>
  <si>
    <t>обустройство отмостков</t>
  </si>
  <si>
    <t>подъезд</t>
  </si>
  <si>
    <t>Электронный паспорт  по ремонту общего имущества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</si>
  <si>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</si>
  <si>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козырьки балконов (кв.34)</t>
  </si>
  <si>
    <t>ремонт кровли (кв.36,69)</t>
  </si>
  <si>
    <t>Сантехнические работы, герметизация МПШ,козырьки балконов, кровля и прочие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</si>
</sst>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/>
      <protection/>
    </xf>
    <xf numFmtId="0" fontId="3" fillId="0" borderId="0" xfId="33" applyNumberFormat="1" applyFont="1" applyAlignme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3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0" xfId="59" applyNumberFormat="1" applyFont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10" xfId="33" applyNumberFormat="1" applyFont="1" applyBorder="1" applyAlignment="1">
      <alignment vertical="top" wrapText="1"/>
      <protection/>
    </xf>
    <xf numFmtId="0" fontId="2" fillId="0" borderId="11" xfId="33" applyNumberFormat="1" applyFont="1" applyBorder="1" applyAlignment="1">
      <alignment vertical="top" wrapText="1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3" fillId="0" borderId="12" xfId="33" applyNumberFormat="1" applyFont="1" applyBorder="1" applyAlignment="1">
      <alignment vertical="top" wrapText="1"/>
      <protection/>
    </xf>
    <xf numFmtId="0" fontId="2" fillId="0" borderId="13" xfId="33" applyNumberFormat="1" applyFont="1" applyBorder="1" applyAlignment="1">
      <alignment vertical="top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2" fillId="0" borderId="11" xfId="33" applyNumberFormat="1" applyFont="1" applyFill="1" applyBorder="1">
      <alignment/>
      <protection/>
    </xf>
    <xf numFmtId="0" fontId="2" fillId="0" borderId="11" xfId="33" applyNumberFormat="1" applyFont="1" applyBorder="1">
      <alignment/>
      <protection/>
    </xf>
    <xf numFmtId="0" fontId="3" fillId="0" borderId="14" xfId="33" applyNumberFormat="1" applyFont="1" applyBorder="1">
      <alignment/>
      <protection/>
    </xf>
    <xf numFmtId="0" fontId="2" fillId="0" borderId="15" xfId="33" applyNumberFormat="1" applyFont="1" applyBorder="1">
      <alignment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12" xfId="33" applyNumberFormat="1" applyFont="1" applyBorder="1" applyAlignment="1">
      <alignment horizontal="left" vertical="top" wrapText="1"/>
      <protection/>
    </xf>
    <xf numFmtId="0" fontId="3" fillId="0" borderId="18" xfId="33" applyNumberFormat="1" applyFont="1" applyBorder="1" applyAlignment="1">
      <alignment vertical="top" wrapText="1"/>
      <protection/>
    </xf>
    <xf numFmtId="0" fontId="3" fillId="0" borderId="19" xfId="33" applyNumberFormat="1" applyFont="1" applyBorder="1" applyAlignment="1">
      <alignment vertical="top" wrapText="1"/>
      <protection/>
    </xf>
    <xf numFmtId="0" fontId="3" fillId="0" borderId="19" xfId="33" applyNumberFormat="1" applyFont="1" applyFill="1" applyBorder="1">
      <alignment/>
      <protection/>
    </xf>
    <xf numFmtId="0" fontId="3" fillId="0" borderId="19" xfId="33" applyNumberFormat="1" applyFont="1" applyBorder="1">
      <alignment/>
      <protection/>
    </xf>
    <xf numFmtId="0" fontId="3" fillId="0" borderId="20" xfId="33" applyNumberFormat="1" applyFont="1" applyBorder="1">
      <alignment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17" xfId="33" applyNumberFormat="1" applyFont="1" applyBorder="1" applyAlignment="1">
      <alignment horizontal="right"/>
      <protection/>
    </xf>
    <xf numFmtId="1" fontId="2" fillId="0" borderId="21" xfId="33" applyNumberFormat="1" applyFont="1" applyBorder="1" applyAlignment="1">
      <alignment horizontal="right"/>
      <protection/>
    </xf>
    <xf numFmtId="1" fontId="2" fillId="0" borderId="22" xfId="33" applyNumberFormat="1" applyFont="1" applyBorder="1" applyAlignment="1">
      <alignment horizontal="right"/>
      <protection/>
    </xf>
    <xf numFmtId="0" fontId="3" fillId="0" borderId="23" xfId="33" applyNumberFormat="1" applyFont="1" applyBorder="1" applyAlignment="1">
      <alignment horizontal="left" vertical="center" wrapText="1"/>
      <protection/>
    </xf>
    <xf numFmtId="0" fontId="3" fillId="0" borderId="23" xfId="33" applyNumberFormat="1" applyFont="1" applyBorder="1" applyAlignment="1">
      <alignment wrapText="1"/>
      <protection/>
    </xf>
    <xf numFmtId="0" fontId="2" fillId="0" borderId="0" xfId="33" applyFont="1" applyBorder="1" applyAlignment="1">
      <alignment horizontal="left"/>
      <protection/>
    </xf>
    <xf numFmtId="1" fontId="2" fillId="0" borderId="10" xfId="59" applyNumberFormat="1" applyFont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0" fontId="2" fillId="0" borderId="24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Border="1" applyAlignment="1">
      <alignment/>
    </xf>
    <xf numFmtId="1" fontId="3" fillId="0" borderId="0" xfId="33" applyNumberFormat="1" applyFont="1" applyAlignment="1">
      <alignment horizontal="center"/>
      <protection/>
    </xf>
    <xf numFmtId="1" fontId="3" fillId="0" borderId="0" xfId="33" applyNumberFormat="1" applyFont="1">
      <alignment/>
      <protection/>
    </xf>
    <xf numFmtId="0" fontId="3" fillId="0" borderId="25" xfId="33" applyNumberFormat="1" applyFont="1" applyBorder="1" applyAlignment="1">
      <alignment wrapText="1"/>
      <protection/>
    </xf>
    <xf numFmtId="0" fontId="2" fillId="32" borderId="26" xfId="33" applyNumberFormat="1" applyFont="1" applyFill="1" applyBorder="1" applyAlignment="1">
      <alignment horizontal="center" vertical="center" wrapText="1"/>
      <protection/>
    </xf>
    <xf numFmtId="0" fontId="2" fillId="32" borderId="26" xfId="0" applyNumberFormat="1" applyFont="1" applyFill="1" applyBorder="1" applyAlignment="1">
      <alignment horizontal="center" vertical="center" wrapText="1"/>
    </xf>
    <xf numFmtId="0" fontId="2" fillId="0" borderId="26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2" fillId="0" borderId="0" xfId="0" applyNumberFormat="1" applyFont="1" applyAlignment="1">
      <alignment wrapText="1"/>
    </xf>
    <xf numFmtId="0" fontId="2" fillId="0" borderId="26" xfId="33" applyNumberFormat="1" applyFont="1" applyBorder="1" applyAlignment="1">
      <alignment horizontal="center" vertical="center" wrapText="1"/>
      <protection/>
    </xf>
    <xf numFmtId="0" fontId="2" fillId="0" borderId="27" xfId="33" applyNumberFormat="1" applyFont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/>
      <protection/>
    </xf>
    <xf numFmtId="0" fontId="3" fillId="0" borderId="10" xfId="33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75" zoomScaleNormal="75" zoomScalePageLayoutView="0" workbookViewId="0" topLeftCell="A7">
      <selection activeCell="N35" sqref="N35"/>
    </sheetView>
  </sheetViews>
  <sheetFormatPr defaultColWidth="8.7109375" defaultRowHeight="12.75"/>
  <cols>
    <col min="1" max="1" width="3.8515625" style="8" customWidth="1"/>
    <col min="2" max="2" width="52.140625" style="8" bestFit="1" customWidth="1"/>
    <col min="3" max="3" width="13.00390625" style="14" customWidth="1"/>
    <col min="4" max="4" width="9.140625" style="8" customWidth="1"/>
    <col min="5" max="5" width="11.140625" style="8" customWidth="1"/>
    <col min="6" max="6" width="9.8515625" style="8" customWidth="1"/>
    <col min="7" max="7" width="10.57421875" style="8" customWidth="1"/>
    <col min="8" max="8" width="9.140625" style="8" customWidth="1"/>
    <col min="9" max="9" width="11.28125" style="8" customWidth="1"/>
    <col min="10" max="10" width="8.7109375" style="8" bestFit="1" customWidth="1"/>
    <col min="11" max="11" width="11.00390625" style="8" bestFit="1" customWidth="1"/>
    <col min="12" max="12" width="10.00390625" style="8" bestFit="1" customWidth="1"/>
    <col min="13" max="13" width="8.8515625" style="8" bestFit="1" customWidth="1"/>
    <col min="14" max="14" width="9.7109375" style="8" customWidth="1"/>
    <col min="15" max="15" width="9.57421875" style="8" bestFit="1" customWidth="1"/>
    <col min="16" max="16" width="10.57421875" style="8" customWidth="1"/>
    <col min="17" max="17" width="11.140625" style="8" customWidth="1"/>
    <col min="18" max="18" width="8.28125" style="8" bestFit="1" customWidth="1"/>
    <col min="19" max="19" width="11.00390625" style="8" customWidth="1"/>
    <col min="20" max="20" width="12.8515625" style="8" customWidth="1"/>
    <col min="21" max="22" width="8.7109375" style="8" customWidth="1"/>
    <col min="23" max="16384" width="8.7109375" style="1" customWidth="1"/>
  </cols>
  <sheetData>
    <row r="1" spans="1:22" s="4" customFormat="1" ht="15.75">
      <c r="A1" s="54" t="s">
        <v>68</v>
      </c>
      <c r="B1" s="6"/>
      <c r="C1" s="6"/>
      <c r="D1" s="6" t="str">
        <f>D29</f>
        <v>дома №17 по ул. Университетская</v>
      </c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2" customFormat="1" ht="15.75">
      <c r="A2" s="8"/>
      <c r="B2" s="9" t="s">
        <v>0</v>
      </c>
      <c r="C2" s="10">
        <v>3871.1</v>
      </c>
      <c r="D2" s="76" t="s">
        <v>1</v>
      </c>
      <c r="E2" s="76"/>
      <c r="F2" s="76"/>
      <c r="G2" s="76"/>
      <c r="H2" s="76"/>
      <c r="I2" s="76"/>
      <c r="J2" s="76"/>
      <c r="K2" s="11"/>
      <c r="L2" s="11"/>
      <c r="M2" s="11"/>
      <c r="N2" s="11"/>
      <c r="O2" s="11"/>
      <c r="P2" s="8"/>
      <c r="Q2" s="8"/>
      <c r="R2" s="8"/>
      <c r="S2" s="8"/>
      <c r="T2" s="8"/>
      <c r="U2" s="8"/>
      <c r="V2" s="8"/>
    </row>
    <row r="3" spans="1:22" s="2" customFormat="1" ht="15.75">
      <c r="A3" s="8"/>
      <c r="B3" s="9" t="s">
        <v>2</v>
      </c>
      <c r="C3" s="10">
        <v>72</v>
      </c>
      <c r="D3" s="69" t="s">
        <v>51</v>
      </c>
      <c r="E3" s="69"/>
      <c r="F3" s="69"/>
      <c r="G3" s="69"/>
      <c r="H3" s="69"/>
      <c r="I3" s="69"/>
      <c r="J3" s="69"/>
      <c r="K3" s="11"/>
      <c r="L3" s="11"/>
      <c r="M3" s="11"/>
      <c r="N3" s="11"/>
      <c r="O3" s="11"/>
      <c r="P3" s="8"/>
      <c r="Q3" s="8"/>
      <c r="R3" s="8"/>
      <c r="S3" s="8"/>
      <c r="T3" s="8"/>
      <c r="U3" s="8"/>
      <c r="V3" s="8"/>
    </row>
    <row r="4" spans="1:22" s="2" customFormat="1" ht="15.75">
      <c r="A4" s="8"/>
      <c r="B4" s="9" t="s">
        <v>3</v>
      </c>
      <c r="C4" s="10">
        <v>191</v>
      </c>
      <c r="D4" s="69" t="s">
        <v>4</v>
      </c>
      <c r="E4" s="69"/>
      <c r="F4" s="69"/>
      <c r="G4" s="69"/>
      <c r="H4" s="69"/>
      <c r="I4" s="69"/>
      <c r="J4" s="69"/>
      <c r="K4" s="11"/>
      <c r="L4" s="11"/>
      <c r="M4" s="11"/>
      <c r="N4" s="11"/>
      <c r="O4" s="11"/>
      <c r="P4" s="8"/>
      <c r="Q4" s="8"/>
      <c r="R4" s="8"/>
      <c r="S4" s="8"/>
      <c r="T4" s="8"/>
      <c r="U4" s="8"/>
      <c r="V4" s="8"/>
    </row>
    <row r="5" spans="1:22" s="2" customFormat="1" ht="15.75">
      <c r="A5" s="8"/>
      <c r="B5" s="9" t="s">
        <v>5</v>
      </c>
      <c r="C5" s="10" t="s">
        <v>6</v>
      </c>
      <c r="D5" s="69" t="s">
        <v>7</v>
      </c>
      <c r="E5" s="69"/>
      <c r="F5" s="69"/>
      <c r="G5" s="69"/>
      <c r="H5" s="69"/>
      <c r="I5" s="69"/>
      <c r="J5" s="69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</row>
    <row r="6" spans="1:22" s="2" customFormat="1" ht="15.75">
      <c r="A6" s="8"/>
      <c r="B6" s="9" t="s">
        <v>8</v>
      </c>
      <c r="C6" s="10">
        <v>1984</v>
      </c>
      <c r="D6" s="69" t="s">
        <v>9</v>
      </c>
      <c r="E6" s="69"/>
      <c r="F6" s="69"/>
      <c r="G6" s="69"/>
      <c r="H6" s="69"/>
      <c r="I6" s="69"/>
      <c r="J6" s="69"/>
      <c r="K6" s="11"/>
      <c r="L6" s="11"/>
      <c r="M6" s="11"/>
      <c r="N6" s="11"/>
      <c r="O6" s="11"/>
      <c r="P6" s="8"/>
      <c r="Q6" s="8"/>
      <c r="R6" s="8"/>
      <c r="S6" s="8"/>
      <c r="T6" s="8"/>
      <c r="U6" s="8"/>
      <c r="V6" s="8"/>
    </row>
    <row r="7" spans="1:22" s="2" customFormat="1" ht="15.75">
      <c r="A7" s="8"/>
      <c r="B7" s="9" t="s">
        <v>10</v>
      </c>
      <c r="C7" s="10">
        <v>9</v>
      </c>
      <c r="D7" s="69" t="s">
        <v>11</v>
      </c>
      <c r="E7" s="69"/>
      <c r="F7" s="69"/>
      <c r="G7" s="69"/>
      <c r="H7" s="69"/>
      <c r="I7" s="69"/>
      <c r="J7" s="69"/>
      <c r="K7" s="11"/>
      <c r="L7" s="11"/>
      <c r="M7" s="11"/>
      <c r="N7" s="11"/>
      <c r="O7" s="11"/>
      <c r="P7" s="8"/>
      <c r="Q7" s="8"/>
      <c r="R7" s="8"/>
      <c r="S7" s="8"/>
      <c r="T7" s="8"/>
      <c r="U7" s="8"/>
      <c r="V7" s="8"/>
    </row>
    <row r="8" spans="1:22" s="2" customFormat="1" ht="15.75">
      <c r="A8" s="8"/>
      <c r="B8" s="9" t="s">
        <v>12</v>
      </c>
      <c r="C8" s="10">
        <v>2</v>
      </c>
      <c r="D8" s="69" t="s">
        <v>13</v>
      </c>
      <c r="E8" s="69"/>
      <c r="F8" s="69"/>
      <c r="G8" s="69"/>
      <c r="H8" s="69"/>
      <c r="I8" s="69"/>
      <c r="J8" s="69"/>
      <c r="K8" s="11"/>
      <c r="L8" s="11"/>
      <c r="M8" s="11"/>
      <c r="N8" s="11"/>
      <c r="O8" s="11"/>
      <c r="P8" s="8"/>
      <c r="Q8" s="8"/>
      <c r="R8" s="8"/>
      <c r="S8" s="8"/>
      <c r="T8" s="8"/>
      <c r="U8" s="8"/>
      <c r="V8" s="8"/>
    </row>
    <row r="9" spans="1:22" s="2" customFormat="1" ht="15.75">
      <c r="A9" s="8"/>
      <c r="B9" s="9" t="s">
        <v>14</v>
      </c>
      <c r="C9" s="10">
        <v>835.8</v>
      </c>
      <c r="D9" s="75" t="s">
        <v>15</v>
      </c>
      <c r="E9" s="75"/>
      <c r="F9" s="75"/>
      <c r="G9" s="75"/>
      <c r="H9" s="75"/>
      <c r="I9" s="75"/>
      <c r="J9" s="75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</row>
    <row r="10" spans="1:22" s="2" customFormat="1" ht="15.75">
      <c r="A10" s="8"/>
      <c r="B10" s="9" t="s">
        <v>16</v>
      </c>
      <c r="C10" s="10">
        <v>528</v>
      </c>
      <c r="D10" s="69"/>
      <c r="E10" s="69"/>
      <c r="F10" s="69"/>
      <c r="G10" s="69"/>
      <c r="H10" s="69"/>
      <c r="I10" s="69"/>
      <c r="J10" s="69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</row>
    <row r="11" spans="1:22" s="2" customFormat="1" ht="15.75">
      <c r="A11" s="8"/>
      <c r="B11" s="9" t="s">
        <v>17</v>
      </c>
      <c r="C11" s="10">
        <v>647</v>
      </c>
      <c r="D11" s="70"/>
      <c r="E11" s="70"/>
      <c r="F11" s="70"/>
      <c r="G11" s="70"/>
      <c r="H11" s="70"/>
      <c r="I11" s="70"/>
      <c r="J11" s="70"/>
      <c r="K11" s="1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</row>
    <row r="12" spans="1:22" s="2" customFormat="1" ht="15.75">
      <c r="A12" s="8"/>
      <c r="B12" s="9" t="s">
        <v>18</v>
      </c>
      <c r="C12" s="10">
        <v>2</v>
      </c>
      <c r="D12" s="70"/>
      <c r="E12" s="70"/>
      <c r="F12" s="70"/>
      <c r="G12" s="70"/>
      <c r="H12" s="70"/>
      <c r="I12" s="70"/>
      <c r="J12" s="70"/>
      <c r="K12" s="1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</row>
    <row r="13" spans="1:22" s="2" customFormat="1" ht="15.75">
      <c r="A13" s="8"/>
      <c r="B13" s="9" t="s">
        <v>56</v>
      </c>
      <c r="C13" s="12">
        <v>5192</v>
      </c>
      <c r="D13" s="70"/>
      <c r="E13" s="70"/>
      <c r="F13" s="70"/>
      <c r="G13" s="70"/>
      <c r="H13" s="70"/>
      <c r="I13" s="70"/>
      <c r="J13" s="70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</row>
    <row r="14" spans="1:22" s="2" customFormat="1" ht="15.75">
      <c r="A14" s="8"/>
      <c r="B14" s="9" t="s">
        <v>59</v>
      </c>
      <c r="C14" s="55">
        <f>(C2*12*3.6)*0.94</f>
        <v>157197.62879999998</v>
      </c>
      <c r="D14" s="70"/>
      <c r="E14" s="70"/>
      <c r="F14" s="70"/>
      <c r="G14" s="70"/>
      <c r="H14" s="70"/>
      <c r="I14" s="70"/>
      <c r="J14" s="70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</row>
    <row r="15" spans="1:22" s="2" customFormat="1" ht="15.75">
      <c r="A15" s="8"/>
      <c r="B15" s="9" t="s">
        <v>57</v>
      </c>
      <c r="C15" s="56">
        <v>17754</v>
      </c>
      <c r="D15" s="70"/>
      <c r="E15" s="70"/>
      <c r="F15" s="70"/>
      <c r="G15" s="70"/>
      <c r="H15" s="70"/>
      <c r="I15" s="70"/>
      <c r="J15" s="70"/>
      <c r="K15" s="11"/>
      <c r="L15" s="11"/>
      <c r="M15" s="11"/>
      <c r="N15" s="11"/>
      <c r="O15" s="11"/>
      <c r="P15" s="8"/>
      <c r="Q15" s="8"/>
      <c r="R15" s="8"/>
      <c r="S15" s="8"/>
      <c r="T15" s="8"/>
      <c r="U15" s="8"/>
      <c r="V15" s="8"/>
    </row>
    <row r="16" spans="1:22" s="2" customFormat="1" ht="16.5" thickBot="1">
      <c r="A16" s="8"/>
      <c r="B16" s="13" t="s">
        <v>58</v>
      </c>
      <c r="C16" s="56">
        <f>SUM(C13:C15)</f>
        <v>180143.62879999998</v>
      </c>
      <c r="D16" s="70"/>
      <c r="E16" s="70"/>
      <c r="F16" s="70"/>
      <c r="G16" s="70"/>
      <c r="H16" s="70"/>
      <c r="I16" s="70"/>
      <c r="J16" s="70"/>
      <c r="K16" s="11"/>
      <c r="L16" s="11"/>
      <c r="M16" s="11"/>
      <c r="N16" s="11"/>
      <c r="O16" s="11"/>
      <c r="P16" s="8"/>
      <c r="Q16" s="8"/>
      <c r="R16" s="8"/>
      <c r="S16" s="8"/>
      <c r="T16" s="8"/>
      <c r="U16" s="8"/>
      <c r="V16" s="8"/>
    </row>
    <row r="17" spans="1:24" s="48" customFormat="1" ht="15.75">
      <c r="A17" s="43"/>
      <c r="B17" s="57"/>
      <c r="C17" s="65" t="s">
        <v>60</v>
      </c>
      <c r="D17" s="66"/>
      <c r="E17" s="66"/>
      <c r="F17" s="66"/>
      <c r="G17" s="67" t="s">
        <v>53</v>
      </c>
      <c r="H17" s="73" t="s">
        <v>61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33" t="s">
        <v>49</v>
      </c>
      <c r="U17" s="58"/>
      <c r="V17" s="58"/>
      <c r="W17" s="59"/>
      <c r="X17" s="59"/>
    </row>
    <row r="18" spans="1:22" s="48" customFormat="1" ht="47.25">
      <c r="A18" s="43"/>
      <c r="B18" s="44" t="s">
        <v>19</v>
      </c>
      <c r="C18" s="45" t="s">
        <v>45</v>
      </c>
      <c r="D18" s="45" t="s">
        <v>46</v>
      </c>
      <c r="E18" s="45" t="s">
        <v>52</v>
      </c>
      <c r="F18" s="45" t="s">
        <v>47</v>
      </c>
      <c r="G18" s="68"/>
      <c r="H18" s="46" t="s">
        <v>20</v>
      </c>
      <c r="I18" s="46" t="s">
        <v>21</v>
      </c>
      <c r="J18" s="46" t="s">
        <v>22</v>
      </c>
      <c r="K18" s="46" t="s">
        <v>23</v>
      </c>
      <c r="L18" s="46" t="s">
        <v>24</v>
      </c>
      <c r="M18" s="46" t="s">
        <v>25</v>
      </c>
      <c r="N18" s="46" t="s">
        <v>26</v>
      </c>
      <c r="O18" s="46" t="s">
        <v>27</v>
      </c>
      <c r="P18" s="46" t="s">
        <v>50</v>
      </c>
      <c r="Q18" s="46" t="s">
        <v>29</v>
      </c>
      <c r="R18" s="46" t="s">
        <v>30</v>
      </c>
      <c r="S18" s="47" t="s">
        <v>31</v>
      </c>
      <c r="T18" s="34" t="s">
        <v>32</v>
      </c>
      <c r="U18" s="43"/>
      <c r="V18" s="43"/>
    </row>
    <row r="19" spans="1:22" s="2" customFormat="1" ht="15.75">
      <c r="A19" s="8"/>
      <c r="B19" s="52" t="s">
        <v>62</v>
      </c>
      <c r="C19" s="15" t="s">
        <v>54</v>
      </c>
      <c r="D19" s="15">
        <v>2</v>
      </c>
      <c r="E19" s="15">
        <v>3000</v>
      </c>
      <c r="F19" s="15">
        <f>D19*E19</f>
        <v>6000</v>
      </c>
      <c r="G19" s="60" t="s">
        <v>33</v>
      </c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31"/>
      <c r="T19" s="49">
        <f aca="true" t="shared" si="0" ref="T19:T26">SUM(H19:S19)</f>
        <v>0</v>
      </c>
      <c r="U19" s="8"/>
      <c r="V19" s="8"/>
    </row>
    <row r="20" spans="1:22" s="2" customFormat="1" ht="15.75">
      <c r="A20" s="8"/>
      <c r="B20" s="26" t="s">
        <v>63</v>
      </c>
      <c r="C20" s="15" t="s">
        <v>64</v>
      </c>
      <c r="D20" s="15">
        <v>2</v>
      </c>
      <c r="E20" s="15">
        <v>13000</v>
      </c>
      <c r="F20" s="15">
        <f>D20*E20</f>
        <v>26000</v>
      </c>
      <c r="G20" s="60" t="s">
        <v>33</v>
      </c>
      <c r="H20" s="24"/>
      <c r="I20" s="24"/>
      <c r="J20" s="24"/>
      <c r="K20" s="25"/>
      <c r="L20" s="25"/>
      <c r="M20" s="25"/>
      <c r="N20" s="25"/>
      <c r="O20" s="25"/>
      <c r="P20" s="25">
        <v>24000</v>
      </c>
      <c r="Q20" s="25"/>
      <c r="R20" s="25"/>
      <c r="S20" s="31"/>
      <c r="T20" s="49">
        <f t="shared" si="0"/>
        <v>24000</v>
      </c>
      <c r="U20" s="8"/>
      <c r="V20" s="8"/>
    </row>
    <row r="21" spans="1:22" s="2" customFormat="1" ht="15.75">
      <c r="A21" s="8"/>
      <c r="B21" s="37" t="s">
        <v>66</v>
      </c>
      <c r="C21" s="15" t="s">
        <v>65</v>
      </c>
      <c r="D21" s="15">
        <v>40</v>
      </c>
      <c r="E21" s="15">
        <v>1300</v>
      </c>
      <c r="F21" s="15">
        <f>D21*E21</f>
        <v>52000</v>
      </c>
      <c r="G21" s="60" t="s">
        <v>33</v>
      </c>
      <c r="H21" s="24"/>
      <c r="I21" s="24"/>
      <c r="J21" s="24"/>
      <c r="K21" s="25"/>
      <c r="L21" s="25"/>
      <c r="M21" s="25">
        <v>58190.2</v>
      </c>
      <c r="N21" s="25"/>
      <c r="O21" s="25"/>
      <c r="P21" s="25"/>
      <c r="Q21" s="25"/>
      <c r="R21" s="25"/>
      <c r="S21" s="31"/>
      <c r="T21" s="49">
        <f t="shared" si="0"/>
        <v>58190.2</v>
      </c>
      <c r="U21" s="8"/>
      <c r="V21" s="8"/>
    </row>
    <row r="22" spans="1:22" s="2" customFormat="1" ht="15.75">
      <c r="A22" s="8"/>
      <c r="B22" s="38" t="s">
        <v>55</v>
      </c>
      <c r="C22" s="39" t="s">
        <v>67</v>
      </c>
      <c r="D22" s="39">
        <v>2</v>
      </c>
      <c r="E22" s="39">
        <v>40000</v>
      </c>
      <c r="F22" s="15">
        <f>D22*E22</f>
        <v>80000</v>
      </c>
      <c r="G22" s="60" t="s">
        <v>33</v>
      </c>
      <c r="H22" s="40">
        <v>79442.75</v>
      </c>
      <c r="I22" s="40"/>
      <c r="J22" s="40"/>
      <c r="K22" s="41"/>
      <c r="L22" s="41"/>
      <c r="M22" s="41"/>
      <c r="N22" s="41"/>
      <c r="O22" s="41"/>
      <c r="P22" s="41"/>
      <c r="Q22" s="41"/>
      <c r="R22" s="41"/>
      <c r="S22" s="31"/>
      <c r="T22" s="50">
        <f t="shared" si="0"/>
        <v>79442.75</v>
      </c>
      <c r="U22" s="8"/>
      <c r="V22" s="8"/>
    </row>
    <row r="23" spans="1:22" s="2" customFormat="1" ht="47.25">
      <c r="A23" s="8"/>
      <c r="B23" s="53" t="s">
        <v>72</v>
      </c>
      <c r="C23" s="39"/>
      <c r="D23" s="39">
        <v>1</v>
      </c>
      <c r="E23" s="39">
        <v>21000</v>
      </c>
      <c r="F23" s="15">
        <f>D23*E23</f>
        <v>21000</v>
      </c>
      <c r="G23" s="60" t="s">
        <v>33</v>
      </c>
      <c r="H23" s="40"/>
      <c r="I23" s="40"/>
      <c r="J23" s="40"/>
      <c r="K23" s="41">
        <v>1893.72</v>
      </c>
      <c r="L23" s="41">
        <v>2258.71</v>
      </c>
      <c r="M23" s="41"/>
      <c r="N23" s="41"/>
      <c r="O23" s="41">
        <f>1071.45+1297.56</f>
        <v>2369.01</v>
      </c>
      <c r="P23" s="41">
        <f>751.52+1955.22</f>
        <v>2706.74</v>
      </c>
      <c r="Q23" s="41">
        <v>542.94</v>
      </c>
      <c r="R23" s="41">
        <v>6035.32</v>
      </c>
      <c r="S23" s="42"/>
      <c r="T23" s="50">
        <f t="shared" si="0"/>
        <v>15806.44</v>
      </c>
      <c r="U23" s="8"/>
      <c r="V23" s="8"/>
    </row>
    <row r="24" spans="1:22" s="2" customFormat="1" ht="15.75">
      <c r="A24" s="8"/>
      <c r="B24" s="64" t="s">
        <v>70</v>
      </c>
      <c r="C24" s="39"/>
      <c r="D24" s="39"/>
      <c r="E24" s="39"/>
      <c r="F24" s="39"/>
      <c r="G24" s="60" t="s">
        <v>33</v>
      </c>
      <c r="H24" s="40"/>
      <c r="I24" s="40"/>
      <c r="J24" s="40"/>
      <c r="K24" s="41"/>
      <c r="L24" s="41">
        <v>3600</v>
      </c>
      <c r="M24" s="41"/>
      <c r="N24" s="41"/>
      <c r="O24" s="41"/>
      <c r="P24" s="41"/>
      <c r="Q24" s="41"/>
      <c r="R24" s="41"/>
      <c r="S24" s="42"/>
      <c r="T24" s="50">
        <f t="shared" si="0"/>
        <v>3600</v>
      </c>
      <c r="U24" s="8"/>
      <c r="V24" s="8"/>
    </row>
    <row r="25" spans="1:22" s="2" customFormat="1" ht="15.75">
      <c r="A25" s="8"/>
      <c r="B25" s="64" t="s">
        <v>71</v>
      </c>
      <c r="C25" s="39"/>
      <c r="D25" s="39"/>
      <c r="E25" s="39"/>
      <c r="F25" s="39"/>
      <c r="G25" s="60" t="s">
        <v>33</v>
      </c>
      <c r="H25" s="40"/>
      <c r="I25" s="40"/>
      <c r="J25" s="40"/>
      <c r="K25" s="41"/>
      <c r="L25" s="41"/>
      <c r="M25" s="41"/>
      <c r="N25" s="41">
        <v>1008.31</v>
      </c>
      <c r="O25" s="41"/>
      <c r="P25" s="41">
        <v>5100.97</v>
      </c>
      <c r="Q25" s="41"/>
      <c r="R25" s="41"/>
      <c r="S25" s="42"/>
      <c r="T25" s="50">
        <f t="shared" si="0"/>
        <v>6109.280000000001</v>
      </c>
      <c r="U25" s="8"/>
      <c r="V25" s="8"/>
    </row>
    <row r="26" spans="1:22" s="3" customFormat="1" ht="16.5" thickBot="1">
      <c r="A26" s="11"/>
      <c r="B26" s="27" t="s">
        <v>34</v>
      </c>
      <c r="C26" s="16"/>
      <c r="D26" s="16"/>
      <c r="E26" s="16"/>
      <c r="F26" s="16">
        <f>SUM(F19:F23)</f>
        <v>185000</v>
      </c>
      <c r="G26" s="28" t="s">
        <v>33</v>
      </c>
      <c r="H26" s="29">
        <f aca="true" t="shared" si="1" ref="H26:S26">SUM(H19:H25)</f>
        <v>79442.75</v>
      </c>
      <c r="I26" s="30">
        <f t="shared" si="1"/>
        <v>0</v>
      </c>
      <c r="J26" s="30">
        <f t="shared" si="1"/>
        <v>0</v>
      </c>
      <c r="K26" s="30">
        <f t="shared" si="1"/>
        <v>1893.72</v>
      </c>
      <c r="L26" s="30">
        <f t="shared" si="1"/>
        <v>5858.71</v>
      </c>
      <c r="M26" s="30">
        <f t="shared" si="1"/>
        <v>58190.2</v>
      </c>
      <c r="N26" s="30">
        <f t="shared" si="1"/>
        <v>1008.31</v>
      </c>
      <c r="O26" s="30">
        <f t="shared" si="1"/>
        <v>2369.01</v>
      </c>
      <c r="P26" s="30">
        <f t="shared" si="1"/>
        <v>31807.71</v>
      </c>
      <c r="Q26" s="30">
        <f t="shared" si="1"/>
        <v>542.94</v>
      </c>
      <c r="R26" s="30">
        <f t="shared" si="1"/>
        <v>6035.32</v>
      </c>
      <c r="S26" s="32">
        <f t="shared" si="1"/>
        <v>0</v>
      </c>
      <c r="T26" s="51">
        <f t="shared" si="0"/>
        <v>187148.67</v>
      </c>
      <c r="U26" s="11"/>
      <c r="V26" s="11"/>
    </row>
    <row r="27" spans="1:22" s="2" customFormat="1" ht="15.75">
      <c r="A27" s="8"/>
      <c r="B27" s="71" t="s">
        <v>69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8"/>
      <c r="R27" s="8"/>
      <c r="S27" s="8"/>
      <c r="T27" s="8"/>
      <c r="U27" s="8"/>
      <c r="V27" s="8"/>
    </row>
    <row r="28" spans="1:22" s="2" customFormat="1" ht="15.75">
      <c r="A28" s="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8"/>
      <c r="R28" s="8"/>
      <c r="S28" s="8"/>
      <c r="T28" s="8"/>
      <c r="U28" s="8"/>
      <c r="V28" s="8"/>
    </row>
    <row r="29" spans="1:22" s="3" customFormat="1" ht="15.75">
      <c r="A29" s="17"/>
      <c r="B29" s="18" t="s">
        <v>35</v>
      </c>
      <c r="C29" s="19"/>
      <c r="D29" s="18" t="s">
        <v>36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s="2" customFormat="1" ht="15.75">
      <c r="A30" s="20">
        <v>1</v>
      </c>
      <c r="B30" s="21" t="str">
        <f>B13</f>
        <v>недовыполнение  ТР  на  01.01.2015год.</v>
      </c>
      <c r="C30" s="22">
        <f>C13</f>
        <v>5192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8"/>
      <c r="Q30" s="8"/>
      <c r="R30" s="8"/>
      <c r="S30" s="8"/>
      <c r="T30" s="8"/>
      <c r="U30" s="8"/>
      <c r="V30" s="8"/>
    </row>
    <row r="31" spans="1:22" s="3" customFormat="1" ht="15.75">
      <c r="A31" s="17"/>
      <c r="B31" s="17"/>
      <c r="C31" s="23" t="s">
        <v>20</v>
      </c>
      <c r="D31" s="23" t="s">
        <v>21</v>
      </c>
      <c r="E31" s="23" t="s">
        <v>22</v>
      </c>
      <c r="F31" s="23" t="s">
        <v>23</v>
      </c>
      <c r="G31" s="23" t="s">
        <v>24</v>
      </c>
      <c r="H31" s="23" t="s">
        <v>25</v>
      </c>
      <c r="I31" s="23" t="s">
        <v>43</v>
      </c>
      <c r="J31" s="23" t="s">
        <v>27</v>
      </c>
      <c r="K31" s="23" t="s">
        <v>28</v>
      </c>
      <c r="L31" s="23" t="s">
        <v>29</v>
      </c>
      <c r="M31" s="23" t="s">
        <v>30</v>
      </c>
      <c r="N31" s="23" t="s">
        <v>31</v>
      </c>
      <c r="O31" s="23" t="s">
        <v>44</v>
      </c>
      <c r="P31" s="11"/>
      <c r="Q31" s="11"/>
      <c r="R31" s="11"/>
      <c r="S31" s="11"/>
      <c r="T31" s="11"/>
      <c r="U31" s="11"/>
      <c r="V31" s="11"/>
    </row>
    <row r="32" spans="1:22" s="2" customFormat="1" ht="15.75">
      <c r="A32" s="20">
        <v>2</v>
      </c>
      <c r="B32" s="21" t="s">
        <v>37</v>
      </c>
      <c r="C32" s="61">
        <v>13098</v>
      </c>
      <c r="D32" s="61">
        <v>13098</v>
      </c>
      <c r="E32" s="61">
        <v>13098</v>
      </c>
      <c r="F32" s="61">
        <v>13098</v>
      </c>
      <c r="G32" s="61">
        <v>13098</v>
      </c>
      <c r="H32" s="61">
        <v>13098</v>
      </c>
      <c r="I32" s="61">
        <v>13098</v>
      </c>
      <c r="J32" s="61">
        <v>13098</v>
      </c>
      <c r="K32" s="61">
        <v>13098</v>
      </c>
      <c r="L32" s="61">
        <v>13098</v>
      </c>
      <c r="M32" s="61">
        <v>13098</v>
      </c>
      <c r="N32" s="61">
        <v>13116</v>
      </c>
      <c r="O32" s="35">
        <f aca="true" t="shared" si="2" ref="O32:O37">SUM(C32:N32)</f>
        <v>157194</v>
      </c>
      <c r="P32" s="8"/>
      <c r="Q32" s="8"/>
      <c r="R32" s="8"/>
      <c r="S32" s="8"/>
      <c r="T32" s="8"/>
      <c r="U32" s="8"/>
      <c r="V32" s="8"/>
    </row>
    <row r="33" spans="1:22" s="2" customFormat="1" ht="15.75">
      <c r="A33" s="20">
        <v>3</v>
      </c>
      <c r="B33" s="20" t="s">
        <v>48</v>
      </c>
      <c r="C33" s="61">
        <v>1479</v>
      </c>
      <c r="D33" s="61">
        <v>1479</v>
      </c>
      <c r="E33" s="61">
        <v>1479</v>
      </c>
      <c r="F33" s="61">
        <v>1479</v>
      </c>
      <c r="G33" s="61">
        <v>1479</v>
      </c>
      <c r="H33" s="61">
        <v>1479</v>
      </c>
      <c r="I33" s="61">
        <v>1479</v>
      </c>
      <c r="J33" s="61">
        <v>1479</v>
      </c>
      <c r="K33" s="61">
        <v>1479</v>
      </c>
      <c r="L33" s="61">
        <v>1479</v>
      </c>
      <c r="M33" s="61">
        <v>1479</v>
      </c>
      <c r="N33" s="61">
        <v>1479</v>
      </c>
      <c r="O33" s="35">
        <f t="shared" si="2"/>
        <v>17748</v>
      </c>
      <c r="P33" s="8"/>
      <c r="Q33" s="8"/>
      <c r="R33" s="8"/>
      <c r="S33" s="8"/>
      <c r="T33" s="8"/>
      <c r="U33" s="8"/>
      <c r="V33" s="8"/>
    </row>
    <row r="34" spans="1:22" s="2" customFormat="1" ht="15.75">
      <c r="A34" s="20">
        <v>4</v>
      </c>
      <c r="B34" s="21" t="s">
        <v>38</v>
      </c>
      <c r="C34" s="61">
        <f>C32*1.04</f>
        <v>13621.92</v>
      </c>
      <c r="D34" s="61">
        <f>D32*0.84</f>
        <v>11002.32</v>
      </c>
      <c r="E34" s="61">
        <f>E32*1.05</f>
        <v>13752.900000000001</v>
      </c>
      <c r="F34" s="61">
        <f>F32*0.97</f>
        <v>12705.06</v>
      </c>
      <c r="G34" s="61">
        <f>G32*0.9</f>
        <v>11788.2</v>
      </c>
      <c r="H34" s="61">
        <f>H32*1.01</f>
        <v>13228.98</v>
      </c>
      <c r="I34" s="61">
        <f>I32*0.87</f>
        <v>11395.26</v>
      </c>
      <c r="J34" s="61">
        <f>J32*0.98</f>
        <v>12836.039999999999</v>
      </c>
      <c r="K34" s="61">
        <f>K32*1.03</f>
        <v>13490.94</v>
      </c>
      <c r="L34" s="61">
        <f>L32*1.01</f>
        <v>13228.98</v>
      </c>
      <c r="M34" s="61">
        <f>M32*1.06</f>
        <v>13883.880000000001</v>
      </c>
      <c r="N34" s="61">
        <v>13037</v>
      </c>
      <c r="O34" s="35">
        <f t="shared" si="2"/>
        <v>153971.47999999998</v>
      </c>
      <c r="P34" s="8"/>
      <c r="Q34" s="8"/>
      <c r="R34" s="8"/>
      <c r="S34" s="8"/>
      <c r="T34" s="8"/>
      <c r="U34" s="8"/>
      <c r="V34" s="8"/>
    </row>
    <row r="35" spans="1:22" s="2" customFormat="1" ht="15.75">
      <c r="A35" s="20">
        <v>5</v>
      </c>
      <c r="B35" s="21" t="s">
        <v>39</v>
      </c>
      <c r="C35" s="61">
        <f aca="true" t="shared" si="3" ref="C35:H35">C33</f>
        <v>1479</v>
      </c>
      <c r="D35" s="61">
        <f t="shared" si="3"/>
        <v>1479</v>
      </c>
      <c r="E35" s="61">
        <f t="shared" si="3"/>
        <v>1479</v>
      </c>
      <c r="F35" s="61">
        <f t="shared" si="3"/>
        <v>1479</v>
      </c>
      <c r="G35" s="61">
        <f t="shared" si="3"/>
        <v>1479</v>
      </c>
      <c r="H35" s="61">
        <f t="shared" si="3"/>
        <v>1479</v>
      </c>
      <c r="I35" s="61">
        <f aca="true" t="shared" si="4" ref="I35:N35">I33</f>
        <v>1479</v>
      </c>
      <c r="J35" s="61">
        <f t="shared" si="4"/>
        <v>1479</v>
      </c>
      <c r="K35" s="61">
        <f t="shared" si="4"/>
        <v>1479</v>
      </c>
      <c r="L35" s="61">
        <f t="shared" si="4"/>
        <v>1479</v>
      </c>
      <c r="M35" s="61">
        <f t="shared" si="4"/>
        <v>1479</v>
      </c>
      <c r="N35" s="61">
        <f t="shared" si="4"/>
        <v>1479</v>
      </c>
      <c r="O35" s="35">
        <f t="shared" si="2"/>
        <v>17748</v>
      </c>
      <c r="P35" s="8"/>
      <c r="Q35" s="8"/>
      <c r="R35" s="8"/>
      <c r="S35" s="8"/>
      <c r="T35" s="8"/>
      <c r="U35" s="8"/>
      <c r="V35" s="8"/>
    </row>
    <row r="36" spans="1:22" s="2" customFormat="1" ht="15.75">
      <c r="A36" s="20">
        <v>6</v>
      </c>
      <c r="B36" s="21" t="s">
        <v>40</v>
      </c>
      <c r="C36" s="61">
        <f aca="true" t="shared" si="5" ref="C36:H36">SUM(C34:C35)</f>
        <v>15100.92</v>
      </c>
      <c r="D36" s="61">
        <f t="shared" si="5"/>
        <v>12481.32</v>
      </c>
      <c r="E36" s="61">
        <f t="shared" si="5"/>
        <v>15231.900000000001</v>
      </c>
      <c r="F36" s="61">
        <f t="shared" si="5"/>
        <v>14184.06</v>
      </c>
      <c r="G36" s="61">
        <f t="shared" si="5"/>
        <v>13267.2</v>
      </c>
      <c r="H36" s="61">
        <f t="shared" si="5"/>
        <v>14707.98</v>
      </c>
      <c r="I36" s="61">
        <f aca="true" t="shared" si="6" ref="I36:N36">SUM(I34:I35)</f>
        <v>12874.26</v>
      </c>
      <c r="J36" s="61">
        <f t="shared" si="6"/>
        <v>14315.039999999999</v>
      </c>
      <c r="K36" s="61">
        <f t="shared" si="6"/>
        <v>14969.94</v>
      </c>
      <c r="L36" s="61">
        <f t="shared" si="6"/>
        <v>14707.98</v>
      </c>
      <c r="M36" s="61">
        <f t="shared" si="6"/>
        <v>15362.880000000001</v>
      </c>
      <c r="N36" s="61">
        <f t="shared" si="6"/>
        <v>14516</v>
      </c>
      <c r="O36" s="35">
        <f t="shared" si="2"/>
        <v>171719.47999999998</v>
      </c>
      <c r="P36" s="8"/>
      <c r="Q36" s="8"/>
      <c r="R36" s="8"/>
      <c r="S36" s="8"/>
      <c r="T36" s="8"/>
      <c r="U36" s="8"/>
      <c r="V36" s="8"/>
    </row>
    <row r="37" spans="1:22" s="2" customFormat="1" ht="15.75">
      <c r="A37" s="20">
        <v>7</v>
      </c>
      <c r="B37" s="21" t="s">
        <v>41</v>
      </c>
      <c r="C37" s="61">
        <f aca="true" t="shared" si="7" ref="C37:N37">H26</f>
        <v>79442.75</v>
      </c>
      <c r="D37" s="61">
        <f t="shared" si="7"/>
        <v>0</v>
      </c>
      <c r="E37" s="61">
        <f t="shared" si="7"/>
        <v>0</v>
      </c>
      <c r="F37" s="61">
        <f t="shared" si="7"/>
        <v>1893.72</v>
      </c>
      <c r="G37" s="61">
        <f t="shared" si="7"/>
        <v>5858.71</v>
      </c>
      <c r="H37" s="61">
        <f t="shared" si="7"/>
        <v>58190.2</v>
      </c>
      <c r="I37" s="61">
        <f t="shared" si="7"/>
        <v>1008.31</v>
      </c>
      <c r="J37" s="61">
        <f t="shared" si="7"/>
        <v>2369.01</v>
      </c>
      <c r="K37" s="61">
        <f t="shared" si="7"/>
        <v>31807.71</v>
      </c>
      <c r="L37" s="61">
        <f t="shared" si="7"/>
        <v>542.94</v>
      </c>
      <c r="M37" s="61">
        <f t="shared" si="7"/>
        <v>6035.32</v>
      </c>
      <c r="N37" s="61">
        <f t="shared" si="7"/>
        <v>0</v>
      </c>
      <c r="O37" s="35">
        <f t="shared" si="2"/>
        <v>187148.67</v>
      </c>
      <c r="P37" s="8"/>
      <c r="Q37" s="8"/>
      <c r="R37" s="8"/>
      <c r="S37" s="8"/>
      <c r="T37" s="8"/>
      <c r="U37" s="8"/>
      <c r="V37" s="8"/>
    </row>
    <row r="38" spans="1:22" s="3" customFormat="1" ht="15.75">
      <c r="A38" s="17">
        <v>8</v>
      </c>
      <c r="B38" s="36" t="s">
        <v>42</v>
      </c>
      <c r="C38" s="35">
        <f>C30+C36-C37</f>
        <v>-59149.83</v>
      </c>
      <c r="D38" s="35">
        <f aca="true" t="shared" si="8" ref="D38:N38">C38+D36-D37</f>
        <v>-46668.51</v>
      </c>
      <c r="E38" s="35">
        <f t="shared" si="8"/>
        <v>-31436.61</v>
      </c>
      <c r="F38" s="35">
        <f t="shared" si="8"/>
        <v>-19146.270000000004</v>
      </c>
      <c r="G38" s="35">
        <f t="shared" si="8"/>
        <v>-11737.780000000002</v>
      </c>
      <c r="H38" s="35">
        <f t="shared" si="8"/>
        <v>-55220</v>
      </c>
      <c r="I38" s="35">
        <f t="shared" si="8"/>
        <v>-43354.049999999996</v>
      </c>
      <c r="J38" s="35">
        <f t="shared" si="8"/>
        <v>-31408.019999999997</v>
      </c>
      <c r="K38" s="35">
        <f t="shared" si="8"/>
        <v>-48245.78999999999</v>
      </c>
      <c r="L38" s="35">
        <f t="shared" si="8"/>
        <v>-34080.75</v>
      </c>
      <c r="M38" s="35">
        <f t="shared" si="8"/>
        <v>-24753.19</v>
      </c>
      <c r="N38" s="35">
        <f t="shared" si="8"/>
        <v>-10237.189999999999</v>
      </c>
      <c r="O38" s="35">
        <f>C30-O37+O36</f>
        <v>-10237.190000000031</v>
      </c>
      <c r="P38" s="11"/>
      <c r="Q38" s="11"/>
      <c r="R38" s="11"/>
      <c r="S38" s="11"/>
      <c r="T38" s="11"/>
      <c r="U38" s="11"/>
      <c r="V38" s="11"/>
    </row>
    <row r="39" spans="1:22" s="2" customFormat="1" ht="15.75">
      <c r="A39" s="8"/>
      <c r="B39" s="8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8"/>
      <c r="Q39" s="8"/>
      <c r="R39" s="8"/>
      <c r="S39" s="8"/>
      <c r="T39" s="8"/>
      <c r="U39" s="8"/>
      <c r="V39" s="8"/>
    </row>
  </sheetData>
  <sheetProtection/>
  <mergeCells count="19">
    <mergeCell ref="D13:J13"/>
    <mergeCell ref="D2:J2"/>
    <mergeCell ref="D3:J3"/>
    <mergeCell ref="D10:J10"/>
    <mergeCell ref="D16:J16"/>
    <mergeCell ref="D11:J11"/>
    <mergeCell ref="D14:J14"/>
    <mergeCell ref="D6:J6"/>
    <mergeCell ref="D4:J4"/>
    <mergeCell ref="C17:F17"/>
    <mergeCell ref="G17:G18"/>
    <mergeCell ref="D5:J5"/>
    <mergeCell ref="D15:J15"/>
    <mergeCell ref="D12:J12"/>
    <mergeCell ref="B27:P28"/>
    <mergeCell ref="H17:S17"/>
    <mergeCell ref="D9:J9"/>
    <mergeCell ref="D7:J7"/>
    <mergeCell ref="D8:J8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2013-01-10T11:27:09Z</cp:lastPrinted>
  <dcterms:modified xsi:type="dcterms:W3CDTF">2016-01-11T07:11:51Z</dcterms:modified>
  <cp:category/>
  <cp:version/>
  <cp:contentType/>
  <cp:contentStatus/>
</cp:coreProperties>
</file>