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Унив14" sheetId="1" r:id="rId1"/>
  </sheets>
  <definedNames/>
  <calcPr fullCalcOnLoad="1" refMode="R1C1"/>
</workbook>
</file>

<file path=xl/sharedStrings.xml><?xml version="1.0" encoding="utf-8"?>
<sst xmlns="http://schemas.openxmlformats.org/spreadsheetml/2006/main" count="90" uniqueCount="71">
  <si>
    <t>Приведенная площадь(кв.м)</t>
  </si>
  <si>
    <t>Дополнительная информация по дому</t>
  </si>
  <si>
    <t>Количество квартир</t>
  </si>
  <si>
    <t>Количество жильцов</t>
  </si>
  <si>
    <t xml:space="preserve">Места расположения э\щитовых в подъездах – 1,3 подъезды </t>
  </si>
  <si>
    <t>Материал стен</t>
  </si>
  <si>
    <t>к/п</t>
  </si>
  <si>
    <t>Место расположения ввода ХВС и ГВС</t>
  </si>
  <si>
    <t>Год постройки</t>
  </si>
  <si>
    <t>Количество теплоузлов – 2</t>
  </si>
  <si>
    <t>Этажность</t>
  </si>
  <si>
    <t>Количество арендаторов и собственников нежилых помещений</t>
  </si>
  <si>
    <t>Подъезды</t>
  </si>
  <si>
    <t xml:space="preserve">Принадлежность  ТОС: "Университетский", Егорова П.И. </t>
  </si>
  <si>
    <t>Площадь придомовой территории (кв.м.)</t>
  </si>
  <si>
    <t xml:space="preserve">Обслуживает ТУ №2 тел. 43-39-16 </t>
  </si>
  <si>
    <t>Площадь лестничной клетки (кв.м.)</t>
  </si>
  <si>
    <t xml:space="preserve">             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</si>
  <si>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</si>
  <si>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</si>
  <si>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</si>
  <si>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</si>
  <si>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</si>
  <si>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</si>
  <si>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</si>
  <si>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</si>
  <si>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</si>
  <si>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</si>
  <si>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</si>
  <si>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</si>
  <si>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</si>
  <si>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руб.</t>
  </si>
  <si>
    <t>ИТОГО:</t>
  </si>
  <si>
    <t>Электронный счет по текущему ремонту</t>
  </si>
  <si>
    <t>дома №14 по ул. Университетская</t>
  </si>
  <si>
    <t>Начислено населению</t>
  </si>
  <si>
    <t>Поступило от населения</t>
  </si>
  <si>
    <t>Поступило прочих доходов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</si>
  <si>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</si>
  <si>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</si>
  <si>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</si>
  <si>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</si>
  <si>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Всего</t>
  </si>
  <si>
    <t>единица работ</t>
  </si>
  <si>
    <t>Объем</t>
  </si>
  <si>
    <t>Сумма, руб</t>
  </si>
  <si>
    <t>начисление прочих доходов</t>
  </si>
  <si>
    <t>выполнено</t>
  </si>
  <si>
    <t>Председатель совета МКД - Ердуков В.А.</t>
  </si>
  <si>
    <t>Мастер участка – Кошельков Андрей Георгиевич</t>
  </si>
  <si>
    <t xml:space="preserve">  Ед.  изм.</t>
  </si>
  <si>
    <t>Цена на ед. работ, руб</t>
  </si>
  <si>
    <t>Электронный паспорт финансово-хозяйственной деятельности ул. Университетская, 14</t>
  </si>
  <si>
    <t>План работ по текущему ремонту на 2015 г составлен исходя из имеющейся задолженности дома по статье "текущий ремонт" на 01.01.2015 г. с включением в первую очередь работ, необходимых для безаварийного функционирования дома</t>
  </si>
  <si>
    <t>Перевыполнение  ТР  на  01.01.2015год.</t>
  </si>
  <si>
    <t xml:space="preserve">Дополнительные доходы </t>
  </si>
  <si>
    <t>Сумма  к выполнению ТР на 2015 год</t>
  </si>
  <si>
    <t>Тариф на ТР 2015г. -4,0</t>
  </si>
  <si>
    <t>План работ на 2015 г.</t>
  </si>
  <si>
    <t xml:space="preserve">          РЕЕСТР РАБОТ ПО ТЕКУЩЕМУ РЕМОНТУ ПО ВИДАМ РАБОТ И СТОИМОСТИ НА 2015 ГОД</t>
  </si>
  <si>
    <t>ремонт теплоузлов</t>
  </si>
  <si>
    <t>уз</t>
  </si>
  <si>
    <t>установка ограждения детской площадки и с торца 1 подъзда</t>
  </si>
  <si>
    <t>ремонт напольного покрытия</t>
  </si>
  <si>
    <t>замена испарителя</t>
  </si>
  <si>
    <t>п.м.</t>
  </si>
  <si>
    <t>шт</t>
  </si>
  <si>
    <t>козырьки балконов (кв. 59)</t>
  </si>
  <si>
    <t>кровля (кв.39)</t>
  </si>
  <si>
    <t xml:space="preserve"> герметизацияМПШ (кв.6,14)</t>
  </si>
  <si>
    <t>Сантехнические работы, герметизацияМПШ ,козырьки балконов , кровля и прочие аварийные работы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</si>
</sst>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</numFmts>
  <fonts count="40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33" applyFont="1">
      <alignment/>
      <protection/>
    </xf>
    <xf numFmtId="0" fontId="4" fillId="0" borderId="0" xfId="0" applyFont="1" applyAlignment="1">
      <alignment/>
    </xf>
    <xf numFmtId="0" fontId="4" fillId="0" borderId="0" xfId="33" applyFont="1">
      <alignment/>
      <protection/>
    </xf>
    <xf numFmtId="0" fontId="4" fillId="0" borderId="0" xfId="33" applyFont="1" applyAlignment="1">
      <alignment horizontal="center"/>
      <protection/>
    </xf>
    <xf numFmtId="0" fontId="2" fillId="0" borderId="0" xfId="33" applyFont="1">
      <alignment/>
      <protection/>
    </xf>
    <xf numFmtId="0" fontId="2" fillId="0" borderId="0" xfId="0" applyFont="1" applyAlignment="1">
      <alignment/>
    </xf>
    <xf numFmtId="0" fontId="4" fillId="0" borderId="0" xfId="33" applyNumberFormat="1" applyFont="1">
      <alignment/>
      <protection/>
    </xf>
    <xf numFmtId="0" fontId="2" fillId="0" borderId="10" xfId="33" applyNumberFormat="1" applyFont="1" applyBorder="1" applyAlignment="1">
      <alignment horizontal="left"/>
      <protection/>
    </xf>
    <xf numFmtId="0" fontId="2" fillId="0" borderId="10" xfId="33" applyNumberFormat="1" applyFont="1" applyBorder="1" applyAlignment="1">
      <alignment horizontal="center"/>
      <protection/>
    </xf>
    <xf numFmtId="0" fontId="2" fillId="0" borderId="0" xfId="33" applyNumberFormat="1" applyFont="1">
      <alignment/>
      <protection/>
    </xf>
    <xf numFmtId="0" fontId="2" fillId="0" borderId="10" xfId="33" applyNumberFormat="1" applyFont="1" applyFill="1" applyBorder="1" applyAlignment="1">
      <alignment horizontal="center"/>
      <protection/>
    </xf>
    <xf numFmtId="0" fontId="2" fillId="0" borderId="0" xfId="33" applyNumberFormat="1" applyFont="1" applyFill="1" applyBorder="1" applyAlignment="1">
      <alignment/>
      <protection/>
    </xf>
    <xf numFmtId="0" fontId="4" fillId="0" borderId="11" xfId="33" applyNumberFormat="1" applyFont="1" applyFill="1" applyBorder="1" applyAlignment="1">
      <alignment vertical="center"/>
      <protection/>
    </xf>
    <xf numFmtId="0" fontId="2" fillId="0" borderId="10" xfId="59" applyNumberFormat="1" applyFont="1" applyFill="1" applyBorder="1" applyAlignment="1">
      <alignment horizontal="center"/>
    </xf>
    <xf numFmtId="0" fontId="2" fillId="0" borderId="10" xfId="33" applyNumberFormat="1" applyFont="1" applyBorder="1">
      <alignment/>
      <protection/>
    </xf>
    <xf numFmtId="0" fontId="4" fillId="0" borderId="0" xfId="33" applyNumberFormat="1" applyFont="1" applyFill="1" applyAlignment="1">
      <alignment horizontal="center"/>
      <protection/>
    </xf>
    <xf numFmtId="0" fontId="4" fillId="0" borderId="0" xfId="33" applyNumberFormat="1" applyFont="1" applyFill="1">
      <alignment/>
      <protection/>
    </xf>
    <xf numFmtId="0" fontId="4" fillId="0" borderId="12" xfId="33" applyNumberFormat="1" applyFont="1" applyBorder="1" applyAlignment="1">
      <alignment vertical="top" wrapText="1"/>
      <protection/>
    </xf>
    <xf numFmtId="0" fontId="4" fillId="0" borderId="10" xfId="33" applyNumberFormat="1" applyFont="1" applyBorder="1" applyAlignment="1">
      <alignment vertical="top" wrapText="1"/>
      <protection/>
    </xf>
    <xf numFmtId="0" fontId="2" fillId="0" borderId="13" xfId="33" applyNumberFormat="1" applyFont="1" applyBorder="1" applyAlignment="1">
      <alignment vertical="top" wrapText="1"/>
      <protection/>
    </xf>
    <xf numFmtId="0" fontId="2" fillId="0" borderId="14" xfId="33" applyNumberFormat="1" applyFont="1" applyBorder="1" applyAlignment="1">
      <alignment vertical="top" wrapText="1"/>
      <protection/>
    </xf>
    <xf numFmtId="0" fontId="2" fillId="0" borderId="0" xfId="0" applyNumberFormat="1" applyFont="1" applyAlignment="1">
      <alignment/>
    </xf>
    <xf numFmtId="0" fontId="2" fillId="0" borderId="0" xfId="33" applyNumberFormat="1" applyFont="1" applyFill="1" applyAlignment="1">
      <alignment horizontal="center"/>
      <protection/>
    </xf>
    <xf numFmtId="0" fontId="2" fillId="0" borderId="0" xfId="33" applyNumberFormat="1" applyFont="1" applyFill="1">
      <alignment/>
      <protection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4" fillId="0" borderId="10" xfId="0" applyNumberFormat="1" applyFont="1" applyBorder="1" applyAlignment="1">
      <alignment/>
    </xf>
    <xf numFmtId="0" fontId="4" fillId="0" borderId="10" xfId="33" applyNumberFormat="1" applyFont="1" applyFill="1" applyBorder="1">
      <alignment/>
      <protection/>
    </xf>
    <xf numFmtId="0" fontId="4" fillId="0" borderId="10" xfId="33" applyNumberFormat="1" applyFont="1" applyBorder="1">
      <alignment/>
      <protection/>
    </xf>
    <xf numFmtId="0" fontId="2" fillId="0" borderId="14" xfId="33" applyNumberFormat="1" applyFont="1" applyFill="1" applyBorder="1">
      <alignment/>
      <protection/>
    </xf>
    <xf numFmtId="0" fontId="2" fillId="0" borderId="14" xfId="33" applyNumberFormat="1" applyFont="1" applyBorder="1">
      <alignment/>
      <protection/>
    </xf>
    <xf numFmtId="164" fontId="2" fillId="0" borderId="10" xfId="59" applyNumberFormat="1" applyFont="1" applyFill="1" applyBorder="1" applyAlignment="1">
      <alignment horizontal="center"/>
    </xf>
    <xf numFmtId="1" fontId="2" fillId="0" borderId="10" xfId="59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" fontId="2" fillId="0" borderId="10" xfId="0" applyNumberFormat="1" applyFont="1" applyBorder="1" applyAlignment="1">
      <alignment/>
    </xf>
    <xf numFmtId="0" fontId="4" fillId="0" borderId="10" xfId="33" applyNumberFormat="1" applyFont="1" applyBorder="1" applyAlignment="1">
      <alignment horizontal="center" vertical="top" wrapText="1"/>
      <protection/>
    </xf>
    <xf numFmtId="0" fontId="2" fillId="0" borderId="0" xfId="33" applyFont="1" applyAlignment="1">
      <alignment horizontal="center" vertical="center" wrapText="1"/>
      <protection/>
    </xf>
    <xf numFmtId="0" fontId="2" fillId="0" borderId="0" xfId="33" applyNumberFormat="1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 vertical="center" wrapText="1"/>
      <protection/>
    </xf>
    <xf numFmtId="0" fontId="2" fillId="0" borderId="10" xfId="33" applyNumberFormat="1" applyFont="1" applyBorder="1" applyAlignment="1">
      <alignment horizontal="center" vertical="center" wrapText="1"/>
      <protection/>
    </xf>
    <xf numFmtId="0" fontId="2" fillId="0" borderId="10" xfId="33" applyNumberFormat="1" applyFont="1" applyFill="1" applyBorder="1" applyAlignment="1">
      <alignment horizontal="center" vertical="center" wrapText="1"/>
      <protection/>
    </xf>
    <xf numFmtId="0" fontId="2" fillId="0" borderId="15" xfId="33" applyNumberFormat="1" applyFont="1" applyFill="1" applyBorder="1" applyAlignment="1">
      <alignment horizontal="center" vertical="center" wrapText="1"/>
      <protection/>
    </xf>
    <xf numFmtId="0" fontId="2" fillId="0" borderId="0" xfId="33" applyNumberFormat="1" applyFont="1" applyAlignment="1">
      <alignment horizontal="center" vertical="center" wrapText="1"/>
      <protection/>
    </xf>
    <xf numFmtId="0" fontId="2" fillId="0" borderId="16" xfId="33" applyNumberFormat="1" applyFont="1" applyBorder="1" applyAlignment="1">
      <alignment horizontal="center" vertical="center" wrapText="1"/>
      <protection/>
    </xf>
    <xf numFmtId="0" fontId="4" fillId="0" borderId="16" xfId="33" applyNumberFormat="1" applyFont="1" applyBorder="1" applyAlignment="1">
      <alignment vertical="top" wrapText="1"/>
      <protection/>
    </xf>
    <xf numFmtId="0" fontId="2" fillId="0" borderId="17" xfId="33" applyNumberFormat="1" applyFont="1" applyBorder="1" applyAlignment="1">
      <alignment vertical="top" wrapText="1"/>
      <protection/>
    </xf>
    <xf numFmtId="0" fontId="2" fillId="0" borderId="18" xfId="33" applyNumberFormat="1" applyFont="1" applyBorder="1" applyAlignment="1">
      <alignment horizontal="center" vertical="center" wrapText="1"/>
      <protection/>
    </xf>
    <xf numFmtId="0" fontId="2" fillId="0" borderId="19" xfId="33" applyNumberFormat="1" applyFont="1" applyFill="1" applyBorder="1" applyAlignment="1">
      <alignment horizontal="center" vertical="center" wrapText="1"/>
      <protection/>
    </xf>
    <xf numFmtId="1" fontId="4" fillId="0" borderId="19" xfId="33" applyNumberFormat="1" applyFont="1" applyBorder="1">
      <alignment/>
      <protection/>
    </xf>
    <xf numFmtId="1" fontId="2" fillId="0" borderId="20" xfId="33" applyNumberFormat="1" applyFont="1" applyBorder="1">
      <alignment/>
      <protection/>
    </xf>
    <xf numFmtId="0" fontId="2" fillId="0" borderId="12" xfId="33" applyNumberFormat="1" applyFont="1" applyFill="1" applyBorder="1" applyAlignment="1">
      <alignment horizontal="center" vertical="center" wrapText="1"/>
      <protection/>
    </xf>
    <xf numFmtId="0" fontId="2" fillId="0" borderId="12" xfId="33" applyNumberFormat="1" applyFont="1" applyFill="1" applyBorder="1" applyAlignment="1">
      <alignment horizontal="center" vertical="top" wrapText="1"/>
      <protection/>
    </xf>
    <xf numFmtId="0" fontId="4" fillId="0" borderId="15" xfId="33" applyNumberFormat="1" applyFont="1" applyBorder="1">
      <alignment/>
      <protection/>
    </xf>
    <xf numFmtId="0" fontId="2" fillId="0" borderId="21" xfId="33" applyNumberFormat="1" applyFont="1" applyBorder="1">
      <alignment/>
      <protection/>
    </xf>
    <xf numFmtId="0" fontId="4" fillId="0" borderId="22" xfId="33" applyNumberFormat="1" applyFont="1" applyBorder="1" applyAlignment="1">
      <alignment horizontal="left" vertical="center" wrapText="1"/>
      <protection/>
    </xf>
    <xf numFmtId="0" fontId="4" fillId="0" borderId="22" xfId="33" applyNumberFormat="1" applyFont="1" applyBorder="1" applyAlignment="1">
      <alignment wrapText="1"/>
      <protection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0" xfId="33" applyNumberFormat="1" applyFont="1" applyAlignment="1">
      <alignment horizontal="center"/>
      <protection/>
    </xf>
    <xf numFmtId="0" fontId="2" fillId="0" borderId="0" xfId="33" applyFont="1" applyAlignment="1">
      <alignment horizontal="center"/>
      <protection/>
    </xf>
    <xf numFmtId="0" fontId="4" fillId="0" borderId="10" xfId="33" applyFont="1" applyBorder="1">
      <alignment/>
      <protection/>
    </xf>
    <xf numFmtId="0" fontId="2" fillId="0" borderId="23" xfId="33" applyNumberFormat="1" applyFont="1" applyBorder="1" applyAlignment="1">
      <alignment vertical="center" wrapText="1"/>
      <protection/>
    </xf>
    <xf numFmtId="0" fontId="2" fillId="0" borderId="12" xfId="33" applyNumberFormat="1" applyFont="1" applyBorder="1" applyAlignment="1">
      <alignment vertical="center" wrapText="1"/>
      <protection/>
    </xf>
    <xf numFmtId="0" fontId="2" fillId="0" borderId="0" xfId="33" applyNumberFormat="1" applyFont="1" applyAlignment="1">
      <alignment wrapText="1"/>
      <protection/>
    </xf>
    <xf numFmtId="0" fontId="4" fillId="0" borderId="0" xfId="0" applyNumberFormat="1" applyFont="1" applyAlignment="1">
      <alignment wrapText="1"/>
    </xf>
    <xf numFmtId="0" fontId="4" fillId="0" borderId="16" xfId="33" applyNumberFormat="1" applyFont="1" applyFill="1" applyBorder="1" applyAlignment="1">
      <alignment horizontal="left" vertical="center"/>
      <protection/>
    </xf>
    <xf numFmtId="0" fontId="4" fillId="0" borderId="24" xfId="33" applyNumberFormat="1" applyFont="1" applyFill="1" applyBorder="1" applyAlignment="1">
      <alignment horizontal="left" vertical="center"/>
      <protection/>
    </xf>
    <xf numFmtId="0" fontId="4" fillId="0" borderId="25" xfId="33" applyNumberFormat="1" applyFont="1" applyFill="1" applyBorder="1" applyAlignment="1">
      <alignment horizontal="left" vertical="center"/>
      <protection/>
    </xf>
    <xf numFmtId="0" fontId="4" fillId="0" borderId="10" xfId="33" applyNumberFormat="1" applyFont="1" applyFill="1" applyBorder="1" applyAlignment="1">
      <alignment horizontal="left" vertical="center"/>
      <protection/>
    </xf>
    <xf numFmtId="0" fontId="4" fillId="0" borderId="10" xfId="33" applyNumberFormat="1" applyFont="1" applyFill="1" applyBorder="1" applyAlignment="1">
      <alignment horizontal="center"/>
      <protection/>
    </xf>
    <xf numFmtId="0" fontId="2" fillId="0" borderId="26" xfId="33" applyNumberFormat="1" applyFont="1" applyBorder="1" applyAlignment="1">
      <alignment horizontal="left" vertical="top"/>
      <protection/>
    </xf>
    <xf numFmtId="0" fontId="4" fillId="0" borderId="10" xfId="33" applyNumberFormat="1" applyFont="1" applyFill="1" applyBorder="1" applyAlignment="1">
      <alignment horizontal="center" vertical="center"/>
      <protection/>
    </xf>
    <xf numFmtId="0" fontId="4" fillId="0" borderId="10" xfId="33" applyNumberFormat="1" applyFont="1" applyFill="1" applyBorder="1" applyAlignment="1">
      <alignment horizontal="left"/>
      <protection/>
    </xf>
    <xf numFmtId="0" fontId="2" fillId="0" borderId="23" xfId="33" applyNumberFormat="1" applyFont="1" applyBorder="1" applyAlignment="1">
      <alignment horizontal="center" vertical="center" wrapText="1"/>
      <protection/>
    </xf>
    <xf numFmtId="0" fontId="2" fillId="0" borderId="27" xfId="33" applyNumberFormat="1" applyFont="1" applyBorder="1" applyAlignment="1">
      <alignment horizontal="center" vertical="center" wrapText="1"/>
      <protection/>
    </xf>
    <xf numFmtId="0" fontId="2" fillId="0" borderId="28" xfId="33" applyNumberFormat="1" applyFont="1" applyBorder="1" applyAlignment="1">
      <alignment horizontal="center" vertical="center" wrapText="1"/>
      <protection/>
    </xf>
    <xf numFmtId="0" fontId="2" fillId="32" borderId="27" xfId="33" applyNumberFormat="1" applyFont="1" applyFill="1" applyBorder="1" applyAlignment="1">
      <alignment horizontal="center" vertical="center" wrapText="1"/>
      <protection/>
    </xf>
    <xf numFmtId="0" fontId="2" fillId="32" borderId="27" xfId="0" applyNumberFormat="1" applyFont="1" applyFill="1" applyBorder="1" applyAlignment="1">
      <alignment horizontal="center" vertical="center" wrapText="1"/>
    </xf>
    <xf numFmtId="0" fontId="2" fillId="32" borderId="29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tabSelected="1" zoomScale="75" zoomScaleNormal="75" zoomScalePageLayoutView="0" workbookViewId="0" topLeftCell="A10">
      <selection activeCell="N34" sqref="N34"/>
    </sheetView>
  </sheetViews>
  <sheetFormatPr defaultColWidth="8.7109375" defaultRowHeight="12.75"/>
  <cols>
    <col min="1" max="1" width="3.140625" style="3" customWidth="1"/>
    <col min="2" max="2" width="46.7109375" style="7" customWidth="1"/>
    <col min="3" max="3" width="13.140625" style="16" customWidth="1"/>
    <col min="4" max="4" width="10.57421875" style="17" bestFit="1" customWidth="1"/>
    <col min="5" max="5" width="14.421875" style="17" customWidth="1"/>
    <col min="6" max="6" width="12.7109375" style="17" bestFit="1" customWidth="1"/>
    <col min="7" max="7" width="10.57421875" style="7" bestFit="1" customWidth="1"/>
    <col min="8" max="8" width="10.57421875" style="7" customWidth="1"/>
    <col min="9" max="9" width="11.8515625" style="7" customWidth="1"/>
    <col min="10" max="11" width="10.00390625" style="7" customWidth="1"/>
    <col min="12" max="12" width="9.28125" style="7" bestFit="1" customWidth="1"/>
    <col min="13" max="13" width="10.57421875" style="7" customWidth="1"/>
    <col min="14" max="14" width="9.140625" style="7" bestFit="1" customWidth="1"/>
    <col min="15" max="15" width="10.57421875" style="7" bestFit="1" customWidth="1"/>
    <col min="16" max="16" width="12.421875" style="7" customWidth="1"/>
    <col min="17" max="17" width="12.140625" style="7" customWidth="1"/>
    <col min="18" max="18" width="8.28125" style="7" bestFit="1" customWidth="1"/>
    <col min="19" max="19" width="11.8515625" style="7" customWidth="1"/>
    <col min="20" max="20" width="12.140625" style="7" bestFit="1" customWidth="1"/>
    <col min="21" max="21" width="8.7109375" style="7" customWidth="1"/>
    <col min="22" max="16384" width="8.7109375" style="1" customWidth="1"/>
  </cols>
  <sheetData>
    <row r="1" spans="2:21" s="3" customFormat="1" ht="15.75">
      <c r="B1" s="73" t="s">
        <v>52</v>
      </c>
      <c r="C1" s="73"/>
      <c r="D1" s="73"/>
      <c r="E1" s="73"/>
      <c r="F1" s="73"/>
      <c r="G1" s="73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3" customFormat="1" ht="15.75">
      <c r="A2" s="4"/>
      <c r="B2" s="8" t="s">
        <v>0</v>
      </c>
      <c r="C2" s="9">
        <v>4366.4</v>
      </c>
      <c r="D2" s="74" t="s">
        <v>1</v>
      </c>
      <c r="E2" s="74"/>
      <c r="F2" s="74"/>
      <c r="G2" s="74"/>
      <c r="H2" s="74"/>
      <c r="I2" s="74"/>
      <c r="J2" s="74"/>
      <c r="K2" s="10"/>
      <c r="L2" s="10"/>
      <c r="M2" s="10"/>
      <c r="N2" s="7"/>
      <c r="O2" s="7"/>
      <c r="P2" s="7"/>
      <c r="Q2" s="7"/>
      <c r="R2" s="7"/>
      <c r="S2" s="7"/>
      <c r="T2" s="7"/>
      <c r="U2" s="7"/>
    </row>
    <row r="3" spans="2:21" s="3" customFormat="1" ht="15.75">
      <c r="B3" s="8" t="s">
        <v>2</v>
      </c>
      <c r="C3" s="11">
        <v>80</v>
      </c>
      <c r="D3" s="71" t="s">
        <v>48</v>
      </c>
      <c r="E3" s="71"/>
      <c r="F3" s="71"/>
      <c r="G3" s="71"/>
      <c r="H3" s="71"/>
      <c r="I3" s="71"/>
      <c r="J3" s="71"/>
      <c r="K3" s="12"/>
      <c r="L3" s="12"/>
      <c r="M3" s="12"/>
      <c r="N3" s="12"/>
      <c r="O3" s="12"/>
      <c r="P3" s="12"/>
      <c r="Q3" s="7"/>
      <c r="R3" s="7"/>
      <c r="S3" s="7"/>
      <c r="T3" s="7"/>
      <c r="U3" s="7"/>
    </row>
    <row r="4" spans="2:21" s="3" customFormat="1" ht="15.75">
      <c r="B4" s="8" t="s">
        <v>3</v>
      </c>
      <c r="C4" s="11">
        <v>225</v>
      </c>
      <c r="D4" s="75" t="s">
        <v>4</v>
      </c>
      <c r="E4" s="75"/>
      <c r="F4" s="75"/>
      <c r="G4" s="75"/>
      <c r="H4" s="75"/>
      <c r="I4" s="75"/>
      <c r="J4" s="75"/>
      <c r="K4" s="10"/>
      <c r="L4" s="10"/>
      <c r="M4" s="10"/>
      <c r="N4" s="7"/>
      <c r="O4" s="7"/>
      <c r="P4" s="7"/>
      <c r="Q4" s="7"/>
      <c r="R4" s="7"/>
      <c r="S4" s="7"/>
      <c r="T4" s="7"/>
      <c r="U4" s="7"/>
    </row>
    <row r="5" spans="2:21" s="3" customFormat="1" ht="15.75">
      <c r="B5" s="8" t="s">
        <v>5</v>
      </c>
      <c r="C5" s="11" t="s">
        <v>6</v>
      </c>
      <c r="D5" s="75" t="s">
        <v>7</v>
      </c>
      <c r="E5" s="75"/>
      <c r="F5" s="75"/>
      <c r="G5" s="75"/>
      <c r="H5" s="75"/>
      <c r="I5" s="75"/>
      <c r="J5" s="75"/>
      <c r="K5" s="10"/>
      <c r="L5" s="10"/>
      <c r="M5" s="10"/>
      <c r="N5" s="7"/>
      <c r="O5" s="7"/>
      <c r="P5" s="7"/>
      <c r="Q5" s="7"/>
      <c r="R5" s="7"/>
      <c r="S5" s="7"/>
      <c r="T5" s="7"/>
      <c r="U5" s="7"/>
    </row>
    <row r="6" spans="2:21" s="3" customFormat="1" ht="15.75">
      <c r="B6" s="8" t="s">
        <v>8</v>
      </c>
      <c r="C6" s="11">
        <v>1988</v>
      </c>
      <c r="D6" s="71" t="s">
        <v>9</v>
      </c>
      <c r="E6" s="71"/>
      <c r="F6" s="71"/>
      <c r="G6" s="71"/>
      <c r="H6" s="71"/>
      <c r="I6" s="71"/>
      <c r="J6" s="71"/>
      <c r="K6" s="10"/>
      <c r="L6" s="10"/>
      <c r="M6" s="10"/>
      <c r="N6" s="7"/>
      <c r="O6" s="7"/>
      <c r="P6" s="7"/>
      <c r="Q6" s="7"/>
      <c r="R6" s="7"/>
      <c r="S6" s="7"/>
      <c r="T6" s="7"/>
      <c r="U6" s="7"/>
    </row>
    <row r="7" spans="2:21" s="3" customFormat="1" ht="15.75">
      <c r="B7" s="8" t="s">
        <v>10</v>
      </c>
      <c r="C7" s="11">
        <v>5</v>
      </c>
      <c r="D7" s="71" t="s">
        <v>11</v>
      </c>
      <c r="E7" s="71"/>
      <c r="F7" s="71"/>
      <c r="G7" s="71"/>
      <c r="H7" s="71"/>
      <c r="I7" s="71"/>
      <c r="J7" s="71"/>
      <c r="K7" s="10"/>
      <c r="L7" s="10"/>
      <c r="M7" s="10"/>
      <c r="N7" s="7"/>
      <c r="O7" s="7"/>
      <c r="P7" s="7"/>
      <c r="Q7" s="7"/>
      <c r="R7" s="7"/>
      <c r="S7" s="7"/>
      <c r="T7" s="7"/>
      <c r="U7" s="7"/>
    </row>
    <row r="8" spans="2:21" s="3" customFormat="1" ht="15.75">
      <c r="B8" s="8" t="s">
        <v>12</v>
      </c>
      <c r="C8" s="11">
        <v>4</v>
      </c>
      <c r="D8" s="71" t="s">
        <v>13</v>
      </c>
      <c r="E8" s="71"/>
      <c r="F8" s="71"/>
      <c r="G8" s="71"/>
      <c r="H8" s="71"/>
      <c r="I8" s="71"/>
      <c r="J8" s="71"/>
      <c r="K8" s="10"/>
      <c r="L8" s="10"/>
      <c r="M8" s="10"/>
      <c r="N8" s="7"/>
      <c r="O8" s="7"/>
      <c r="P8" s="7"/>
      <c r="Q8" s="7"/>
      <c r="R8" s="7"/>
      <c r="S8" s="7"/>
      <c r="T8" s="7"/>
      <c r="U8" s="7"/>
    </row>
    <row r="9" spans="2:21" s="3" customFormat="1" ht="15.75">
      <c r="B9" s="8" t="s">
        <v>14</v>
      </c>
      <c r="C9" s="11">
        <v>1879.5</v>
      </c>
      <c r="D9" s="75" t="s">
        <v>15</v>
      </c>
      <c r="E9" s="75"/>
      <c r="F9" s="75"/>
      <c r="G9" s="75"/>
      <c r="H9" s="75"/>
      <c r="I9" s="75"/>
      <c r="J9" s="75"/>
      <c r="K9" s="10"/>
      <c r="L9" s="10"/>
      <c r="M9" s="10"/>
      <c r="N9" s="7"/>
      <c r="O9" s="7"/>
      <c r="P9" s="7"/>
      <c r="Q9" s="7"/>
      <c r="R9" s="7"/>
      <c r="S9" s="7"/>
      <c r="T9" s="7"/>
      <c r="U9" s="7"/>
    </row>
    <row r="10" spans="2:21" s="3" customFormat="1" ht="15.75">
      <c r="B10" s="8" t="s">
        <v>16</v>
      </c>
      <c r="C10" s="11">
        <v>473.3</v>
      </c>
      <c r="D10" s="68" t="s">
        <v>49</v>
      </c>
      <c r="E10" s="69"/>
      <c r="F10" s="69"/>
      <c r="G10" s="69"/>
      <c r="H10" s="69"/>
      <c r="I10" s="69"/>
      <c r="J10" s="70"/>
      <c r="K10" s="13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2:21" s="3" customFormat="1" ht="15.75">
      <c r="B11" s="8" t="s">
        <v>54</v>
      </c>
      <c r="C11" s="14">
        <v>-122045</v>
      </c>
      <c r="D11" s="72"/>
      <c r="E11" s="72"/>
      <c r="F11" s="72"/>
      <c r="G11" s="72"/>
      <c r="H11" s="72"/>
      <c r="I11" s="72"/>
      <c r="J11" s="72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2:21" s="3" customFormat="1" ht="15.75">
      <c r="B12" s="8" t="s">
        <v>57</v>
      </c>
      <c r="C12" s="32">
        <f>(4*12*C2)*0.94</f>
        <v>197011.96799999996</v>
      </c>
      <c r="D12" s="72"/>
      <c r="E12" s="72"/>
      <c r="F12" s="72"/>
      <c r="G12" s="72"/>
      <c r="H12" s="72"/>
      <c r="I12" s="72"/>
      <c r="J12" s="7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2:21" s="3" customFormat="1" ht="15.75">
      <c r="B13" s="8" t="s">
        <v>55</v>
      </c>
      <c r="C13" s="14">
        <v>9080</v>
      </c>
      <c r="D13" s="72"/>
      <c r="E13" s="72"/>
      <c r="F13" s="72"/>
      <c r="G13" s="72"/>
      <c r="H13" s="72"/>
      <c r="I13" s="72"/>
      <c r="J13" s="72"/>
      <c r="K13" s="10"/>
      <c r="L13" s="10"/>
      <c r="M13" s="10"/>
      <c r="N13" s="7"/>
      <c r="O13" s="7"/>
      <c r="P13" s="7"/>
      <c r="Q13" s="7"/>
      <c r="R13" s="7"/>
      <c r="S13" s="7"/>
      <c r="T13" s="7"/>
      <c r="U13" s="7"/>
    </row>
    <row r="14" spans="2:21" s="3" customFormat="1" ht="16.5" thickBot="1">
      <c r="B14" s="15" t="s">
        <v>56</v>
      </c>
      <c r="C14" s="33">
        <f>SUM(C11:C13)</f>
        <v>84046.96799999996</v>
      </c>
      <c r="D14" s="72"/>
      <c r="E14" s="72"/>
      <c r="F14" s="72"/>
      <c r="G14" s="72"/>
      <c r="H14" s="72"/>
      <c r="I14" s="72"/>
      <c r="J14" s="72"/>
      <c r="K14" s="10"/>
      <c r="L14" s="10"/>
      <c r="M14" s="10"/>
      <c r="N14" s="7"/>
      <c r="O14" s="7"/>
      <c r="P14" s="7"/>
      <c r="Q14" s="7"/>
      <c r="R14" s="7"/>
      <c r="S14" s="7"/>
      <c r="T14" s="7"/>
      <c r="U14" s="7"/>
    </row>
    <row r="15" spans="2:24" s="38" customFormat="1" ht="31.5">
      <c r="B15" s="64" t="s">
        <v>17</v>
      </c>
      <c r="C15" s="79" t="s">
        <v>58</v>
      </c>
      <c r="D15" s="80"/>
      <c r="E15" s="80"/>
      <c r="F15" s="81"/>
      <c r="G15" s="76" t="s">
        <v>59</v>
      </c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8"/>
      <c r="T15" s="48" t="s">
        <v>47</v>
      </c>
      <c r="U15" s="39"/>
      <c r="V15" s="40"/>
      <c r="W15" s="40"/>
      <c r="X15" s="40"/>
    </row>
    <row r="16" spans="2:21" s="38" customFormat="1" ht="31.5">
      <c r="B16" s="65"/>
      <c r="C16" s="41" t="s">
        <v>43</v>
      </c>
      <c r="D16" s="41" t="s">
        <v>44</v>
      </c>
      <c r="E16" s="41" t="s">
        <v>51</v>
      </c>
      <c r="F16" s="45" t="s">
        <v>45</v>
      </c>
      <c r="G16" s="52" t="s">
        <v>50</v>
      </c>
      <c r="H16" s="42" t="s">
        <v>18</v>
      </c>
      <c r="I16" s="42" t="s">
        <v>19</v>
      </c>
      <c r="J16" s="42" t="s">
        <v>20</v>
      </c>
      <c r="K16" s="42" t="s">
        <v>21</v>
      </c>
      <c r="L16" s="42" t="s">
        <v>22</v>
      </c>
      <c r="M16" s="42" t="s">
        <v>23</v>
      </c>
      <c r="N16" s="42" t="s">
        <v>24</v>
      </c>
      <c r="O16" s="42" t="s">
        <v>25</v>
      </c>
      <c r="P16" s="42" t="s">
        <v>26</v>
      </c>
      <c r="Q16" s="42" t="s">
        <v>27</v>
      </c>
      <c r="R16" s="42" t="s">
        <v>28</v>
      </c>
      <c r="S16" s="43" t="s">
        <v>29</v>
      </c>
      <c r="T16" s="49" t="s">
        <v>30</v>
      </c>
      <c r="U16" s="44"/>
    </row>
    <row r="17" spans="2:21" s="3" customFormat="1" ht="15.75">
      <c r="B17" s="56" t="s">
        <v>60</v>
      </c>
      <c r="C17" s="37" t="s">
        <v>61</v>
      </c>
      <c r="D17" s="19">
        <v>2</v>
      </c>
      <c r="E17" s="19">
        <v>3000</v>
      </c>
      <c r="F17" s="46">
        <f>D17*E17</f>
        <v>6000</v>
      </c>
      <c r="G17" s="53" t="s">
        <v>31</v>
      </c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54"/>
      <c r="T17" s="50">
        <f aca="true" t="shared" si="0" ref="T17:T24">SUM(H17:S17)</f>
        <v>0</v>
      </c>
      <c r="U17" s="7"/>
    </row>
    <row r="18" spans="2:21" s="3" customFormat="1" ht="31.5">
      <c r="B18" s="18" t="s">
        <v>62</v>
      </c>
      <c r="C18" s="37" t="s">
        <v>65</v>
      </c>
      <c r="D18" s="19">
        <v>65</v>
      </c>
      <c r="E18" s="19">
        <v>550</v>
      </c>
      <c r="F18" s="46">
        <f>D18*E18</f>
        <v>35750</v>
      </c>
      <c r="G18" s="53" t="s">
        <v>31</v>
      </c>
      <c r="H18" s="28"/>
      <c r="I18" s="28"/>
      <c r="J18" s="28"/>
      <c r="K18" s="29"/>
      <c r="L18" s="29"/>
      <c r="M18" s="29"/>
      <c r="N18" s="29">
        <v>35169.25</v>
      </c>
      <c r="O18" s="29">
        <v>2169.3</v>
      </c>
      <c r="P18" s="29"/>
      <c r="Q18" s="29"/>
      <c r="R18" s="29"/>
      <c r="S18" s="54"/>
      <c r="T18" s="50">
        <f t="shared" si="0"/>
        <v>37338.55</v>
      </c>
      <c r="U18" s="7"/>
    </row>
    <row r="19" spans="2:21" s="3" customFormat="1" ht="15.75">
      <c r="B19" s="18" t="s">
        <v>63</v>
      </c>
      <c r="C19" s="37"/>
      <c r="D19" s="19">
        <v>1</v>
      </c>
      <c r="E19" s="19">
        <v>1000</v>
      </c>
      <c r="F19" s="46">
        <f>D19*E19</f>
        <v>1000</v>
      </c>
      <c r="G19" s="53" t="s">
        <v>31</v>
      </c>
      <c r="H19" s="28"/>
      <c r="I19" s="28"/>
      <c r="J19" s="28"/>
      <c r="K19" s="29"/>
      <c r="L19" s="29"/>
      <c r="M19" s="29"/>
      <c r="N19" s="29"/>
      <c r="O19" s="29">
        <v>602.93</v>
      </c>
      <c r="P19" s="29"/>
      <c r="Q19" s="29"/>
      <c r="R19" s="29"/>
      <c r="S19" s="54"/>
      <c r="T19" s="50">
        <f t="shared" si="0"/>
        <v>602.93</v>
      </c>
      <c r="U19" s="7"/>
    </row>
    <row r="20" spans="2:21" s="3" customFormat="1" ht="15.75">
      <c r="B20" s="18" t="s">
        <v>64</v>
      </c>
      <c r="C20" s="37" t="s">
        <v>66</v>
      </c>
      <c r="D20" s="19">
        <v>1</v>
      </c>
      <c r="E20" s="19">
        <v>12000</v>
      </c>
      <c r="F20" s="46">
        <f>D20*E20</f>
        <v>12000</v>
      </c>
      <c r="G20" s="53" t="s">
        <v>31</v>
      </c>
      <c r="H20" s="28"/>
      <c r="I20" s="28">
        <v>12000</v>
      </c>
      <c r="J20" s="28"/>
      <c r="K20" s="29"/>
      <c r="L20" s="29"/>
      <c r="M20" s="29"/>
      <c r="N20" s="29"/>
      <c r="O20" s="29"/>
      <c r="P20" s="29"/>
      <c r="Q20" s="29"/>
      <c r="R20" s="29"/>
      <c r="S20" s="54"/>
      <c r="T20" s="50">
        <f t="shared" si="0"/>
        <v>12000</v>
      </c>
      <c r="U20" s="7"/>
    </row>
    <row r="21" spans="2:21" s="3" customFormat="1" ht="47.25">
      <c r="B21" s="57" t="s">
        <v>70</v>
      </c>
      <c r="C21" s="19"/>
      <c r="D21" s="19">
        <v>1</v>
      </c>
      <c r="E21" s="19">
        <v>29000</v>
      </c>
      <c r="F21" s="46">
        <f>D21*E21</f>
        <v>29000</v>
      </c>
      <c r="G21" s="53" t="s">
        <v>31</v>
      </c>
      <c r="H21" s="28"/>
      <c r="I21" s="28"/>
      <c r="J21" s="28"/>
      <c r="K21" s="29"/>
      <c r="L21" s="29"/>
      <c r="M21" s="29"/>
      <c r="N21" s="29">
        <v>6312.37</v>
      </c>
      <c r="O21" s="29">
        <v>525</v>
      </c>
      <c r="P21" s="29">
        <v>1453.85</v>
      </c>
      <c r="Q21" s="29">
        <f>2375.99+1498.99</f>
        <v>3874.9799999999996</v>
      </c>
      <c r="R21" s="29">
        <f>1490.77+2981.16</f>
        <v>4471.93</v>
      </c>
      <c r="S21" s="54"/>
      <c r="T21" s="50">
        <f t="shared" si="0"/>
        <v>16638.129999999997</v>
      </c>
      <c r="U21" s="7"/>
    </row>
    <row r="22" spans="2:21" s="3" customFormat="1" ht="15.75">
      <c r="B22" s="57" t="s">
        <v>69</v>
      </c>
      <c r="C22" s="19"/>
      <c r="D22" s="19"/>
      <c r="E22" s="19"/>
      <c r="F22" s="46"/>
      <c r="G22" s="53" t="s">
        <v>31</v>
      </c>
      <c r="H22" s="28"/>
      <c r="I22" s="28"/>
      <c r="J22" s="28"/>
      <c r="K22" s="29"/>
      <c r="L22" s="29"/>
      <c r="M22" s="29">
        <v>2250</v>
      </c>
      <c r="N22" s="29"/>
      <c r="O22" s="29"/>
      <c r="P22" s="29"/>
      <c r="Q22" s="29"/>
      <c r="R22" s="29"/>
      <c r="S22" s="54"/>
      <c r="T22" s="50">
        <f>SUM(H22:S22)</f>
        <v>2250</v>
      </c>
      <c r="U22" s="7"/>
    </row>
    <row r="23" spans="2:21" s="3" customFormat="1" ht="15.75">
      <c r="B23" s="57" t="s">
        <v>67</v>
      </c>
      <c r="C23" s="19"/>
      <c r="D23" s="19"/>
      <c r="E23" s="19"/>
      <c r="F23" s="46"/>
      <c r="G23" s="53" t="s">
        <v>31</v>
      </c>
      <c r="H23" s="28"/>
      <c r="I23" s="28"/>
      <c r="J23" s="28"/>
      <c r="K23" s="29"/>
      <c r="L23" s="29">
        <v>3600</v>
      </c>
      <c r="M23" s="29"/>
      <c r="N23" s="29"/>
      <c r="O23" s="29"/>
      <c r="P23" s="29"/>
      <c r="Q23" s="29"/>
      <c r="R23" s="29"/>
      <c r="S23" s="54"/>
      <c r="T23" s="50">
        <f>SUM(H23:S23)</f>
        <v>3600</v>
      </c>
      <c r="U23" s="7"/>
    </row>
    <row r="24" spans="2:21" s="3" customFormat="1" ht="15.75">
      <c r="B24" s="18" t="s">
        <v>68</v>
      </c>
      <c r="C24" s="19"/>
      <c r="D24" s="19"/>
      <c r="E24" s="19"/>
      <c r="F24" s="46"/>
      <c r="G24" s="53" t="s">
        <v>31</v>
      </c>
      <c r="H24" s="28"/>
      <c r="I24" s="28"/>
      <c r="J24" s="28"/>
      <c r="K24" s="29"/>
      <c r="L24" s="29"/>
      <c r="M24" s="29">
        <v>11772.66</v>
      </c>
      <c r="N24" s="29"/>
      <c r="O24" s="29"/>
      <c r="P24" s="29"/>
      <c r="Q24" s="29"/>
      <c r="R24" s="63"/>
      <c r="S24" s="54"/>
      <c r="T24" s="50">
        <f t="shared" si="0"/>
        <v>11772.66</v>
      </c>
      <c r="U24" s="7"/>
    </row>
    <row r="25" spans="2:21" s="5" customFormat="1" ht="16.5" thickBot="1">
      <c r="B25" s="20" t="s">
        <v>32</v>
      </c>
      <c r="C25" s="21"/>
      <c r="D25" s="21"/>
      <c r="E25" s="21"/>
      <c r="F25" s="47">
        <f>SUM(F17:F24)</f>
        <v>83750</v>
      </c>
      <c r="G25" s="53" t="s">
        <v>31</v>
      </c>
      <c r="H25" s="30">
        <f>SUM(H17:H24)</f>
        <v>0</v>
      </c>
      <c r="I25" s="30">
        <f>SUM(I17:I24)</f>
        <v>12000</v>
      </c>
      <c r="J25" s="30">
        <f>SUM(J17:J24)</f>
        <v>0</v>
      </c>
      <c r="K25" s="31">
        <f>SUM(K17:K24)</f>
        <v>0</v>
      </c>
      <c r="L25" s="31">
        <f aca="true" t="shared" si="1" ref="L25:S25">SUM(L17:L24)</f>
        <v>3600</v>
      </c>
      <c r="M25" s="31">
        <f t="shared" si="1"/>
        <v>14022.66</v>
      </c>
      <c r="N25" s="31">
        <f t="shared" si="1"/>
        <v>41481.62</v>
      </c>
      <c r="O25" s="31">
        <f t="shared" si="1"/>
        <v>3297.23</v>
      </c>
      <c r="P25" s="31">
        <f t="shared" si="1"/>
        <v>1453.85</v>
      </c>
      <c r="Q25" s="31">
        <f t="shared" si="1"/>
        <v>3874.9799999999996</v>
      </c>
      <c r="R25" s="31">
        <f>SUM(R17:R24)</f>
        <v>4471.93</v>
      </c>
      <c r="S25" s="55">
        <f t="shared" si="1"/>
        <v>0</v>
      </c>
      <c r="T25" s="51">
        <f>SUM(H25:S25)</f>
        <v>84202.26999999999</v>
      </c>
      <c r="U25" s="10"/>
    </row>
    <row r="26" spans="2:21" s="3" customFormat="1" ht="15.75">
      <c r="B26" s="66" t="s">
        <v>53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7"/>
      <c r="S26" s="7"/>
      <c r="T26" s="7"/>
      <c r="U26" s="7"/>
    </row>
    <row r="27" spans="2:21" s="3" customFormat="1" ht="15.7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7"/>
      <c r="S27" s="7"/>
      <c r="T27" s="7"/>
      <c r="U27" s="7"/>
    </row>
    <row r="28" spans="1:21" s="5" customFormat="1" ht="15.75">
      <c r="A28" s="6"/>
      <c r="B28" s="22" t="s">
        <v>33</v>
      </c>
      <c r="C28" s="23"/>
      <c r="D28" s="22" t="s">
        <v>34</v>
      </c>
      <c r="E28" s="24"/>
      <c r="F28" s="24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s="3" customFormat="1" ht="15.75">
      <c r="A29" s="2">
        <v>1</v>
      </c>
      <c r="B29" s="26" t="str">
        <f>B11</f>
        <v>Перевыполнение  ТР  на  01.01.2015год.</v>
      </c>
      <c r="C29" s="27">
        <f>C11</f>
        <v>-122045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7"/>
      <c r="Q29" s="7"/>
      <c r="R29" s="7"/>
      <c r="S29" s="7"/>
      <c r="T29" s="7"/>
      <c r="U29" s="7"/>
    </row>
    <row r="30" spans="1:21" s="62" customFormat="1" ht="15.75">
      <c r="A30" s="58"/>
      <c r="B30" s="59"/>
      <c r="C30" s="60" t="s">
        <v>18</v>
      </c>
      <c r="D30" s="60" t="s">
        <v>19</v>
      </c>
      <c r="E30" s="60" t="s">
        <v>20</v>
      </c>
      <c r="F30" s="60" t="s">
        <v>21</v>
      </c>
      <c r="G30" s="60" t="s">
        <v>22</v>
      </c>
      <c r="H30" s="60" t="s">
        <v>23</v>
      </c>
      <c r="I30" s="60" t="s">
        <v>41</v>
      </c>
      <c r="J30" s="60" t="s">
        <v>25</v>
      </c>
      <c r="K30" s="60" t="s">
        <v>26</v>
      </c>
      <c r="L30" s="60" t="s">
        <v>27</v>
      </c>
      <c r="M30" s="60" t="s">
        <v>28</v>
      </c>
      <c r="N30" s="60" t="s">
        <v>29</v>
      </c>
      <c r="O30" s="60" t="s">
        <v>42</v>
      </c>
      <c r="P30" s="61"/>
      <c r="Q30" s="61"/>
      <c r="R30" s="61"/>
      <c r="S30" s="61"/>
      <c r="T30" s="61"/>
      <c r="U30" s="61"/>
    </row>
    <row r="31" spans="1:21" s="3" customFormat="1" ht="15.75">
      <c r="A31" s="2">
        <v>2</v>
      </c>
      <c r="B31" s="26" t="s">
        <v>35</v>
      </c>
      <c r="C31" s="34">
        <v>16417</v>
      </c>
      <c r="D31" s="34">
        <v>16417</v>
      </c>
      <c r="E31" s="34">
        <v>16417</v>
      </c>
      <c r="F31" s="34">
        <v>16417</v>
      </c>
      <c r="G31" s="34">
        <v>16417</v>
      </c>
      <c r="H31" s="34">
        <v>16417</v>
      </c>
      <c r="I31" s="34">
        <v>16417</v>
      </c>
      <c r="J31" s="34">
        <v>16417</v>
      </c>
      <c r="K31" s="34">
        <v>16417</v>
      </c>
      <c r="L31" s="34">
        <v>16417</v>
      </c>
      <c r="M31" s="34">
        <v>16417</v>
      </c>
      <c r="N31" s="34">
        <v>16417</v>
      </c>
      <c r="O31" s="36">
        <f aca="true" t="shared" si="2" ref="O31:O36">SUM(C31:N31)</f>
        <v>197004</v>
      </c>
      <c r="P31" s="7"/>
      <c r="Q31" s="7"/>
      <c r="R31" s="7"/>
      <c r="S31" s="7"/>
      <c r="T31" s="7"/>
      <c r="U31" s="7"/>
    </row>
    <row r="32" spans="1:21" s="3" customFormat="1" ht="15.75">
      <c r="A32" s="2">
        <v>3</v>
      </c>
      <c r="B32" s="25" t="s">
        <v>46</v>
      </c>
      <c r="C32" s="34">
        <v>756.6</v>
      </c>
      <c r="D32" s="34">
        <v>756.6</v>
      </c>
      <c r="E32" s="34">
        <v>756.6</v>
      </c>
      <c r="F32" s="34">
        <v>756.6</v>
      </c>
      <c r="G32" s="34">
        <v>756.6</v>
      </c>
      <c r="H32" s="34">
        <v>756.6</v>
      </c>
      <c r="I32" s="34">
        <v>756.6</v>
      </c>
      <c r="J32" s="34">
        <v>756.6</v>
      </c>
      <c r="K32" s="34">
        <v>756.6</v>
      </c>
      <c r="L32" s="34">
        <v>756.6</v>
      </c>
      <c r="M32" s="34">
        <v>756.6</v>
      </c>
      <c r="N32" s="34">
        <v>756.6</v>
      </c>
      <c r="O32" s="36">
        <f t="shared" si="2"/>
        <v>9079.200000000003</v>
      </c>
      <c r="P32" s="7"/>
      <c r="Q32" s="7"/>
      <c r="R32" s="7"/>
      <c r="S32" s="7"/>
      <c r="T32" s="7"/>
      <c r="U32" s="7"/>
    </row>
    <row r="33" spans="1:21" s="3" customFormat="1" ht="15.75">
      <c r="A33" s="2">
        <v>4</v>
      </c>
      <c r="B33" s="26" t="s">
        <v>36</v>
      </c>
      <c r="C33" s="34">
        <f>C31*1.1</f>
        <v>18058.7</v>
      </c>
      <c r="D33" s="34">
        <f>D31*0.85</f>
        <v>13954.449999999999</v>
      </c>
      <c r="E33" s="34">
        <f>E31*1</f>
        <v>16417</v>
      </c>
      <c r="F33" s="34">
        <f>F31*1.02</f>
        <v>16745.34</v>
      </c>
      <c r="G33" s="34">
        <f>G31*0.99</f>
        <v>16252.83</v>
      </c>
      <c r="H33" s="34">
        <f>H31*0.99</f>
        <v>16252.83</v>
      </c>
      <c r="I33" s="34">
        <f>I31*1.02</f>
        <v>16745.34</v>
      </c>
      <c r="J33" s="34">
        <f>J31*0.99</f>
        <v>16252.83</v>
      </c>
      <c r="K33" s="34">
        <f>K31*0.99</f>
        <v>16252.83</v>
      </c>
      <c r="L33" s="34">
        <f>L31*1.02</f>
        <v>16745.34</v>
      </c>
      <c r="M33" s="34">
        <f>M31*0.89</f>
        <v>14611.130000000001</v>
      </c>
      <c r="N33" s="34">
        <v>16744</v>
      </c>
      <c r="O33" s="36">
        <f t="shared" si="2"/>
        <v>195032.62</v>
      </c>
      <c r="P33" s="7"/>
      <c r="Q33" s="7"/>
      <c r="R33" s="7"/>
      <c r="S33" s="7"/>
      <c r="T33" s="7"/>
      <c r="U33" s="7"/>
    </row>
    <row r="34" spans="1:21" s="3" customFormat="1" ht="15.75">
      <c r="A34" s="2">
        <v>5</v>
      </c>
      <c r="B34" s="26" t="s">
        <v>37</v>
      </c>
      <c r="C34" s="34">
        <f aca="true" t="shared" si="3" ref="C34:H34">C32</f>
        <v>756.6</v>
      </c>
      <c r="D34" s="34">
        <f t="shared" si="3"/>
        <v>756.6</v>
      </c>
      <c r="E34" s="34">
        <f t="shared" si="3"/>
        <v>756.6</v>
      </c>
      <c r="F34" s="34">
        <f t="shared" si="3"/>
        <v>756.6</v>
      </c>
      <c r="G34" s="34">
        <f t="shared" si="3"/>
        <v>756.6</v>
      </c>
      <c r="H34" s="34">
        <f t="shared" si="3"/>
        <v>756.6</v>
      </c>
      <c r="I34" s="34">
        <f aca="true" t="shared" si="4" ref="I34:N34">I32</f>
        <v>756.6</v>
      </c>
      <c r="J34" s="34">
        <f t="shared" si="4"/>
        <v>756.6</v>
      </c>
      <c r="K34" s="34">
        <f t="shared" si="4"/>
        <v>756.6</v>
      </c>
      <c r="L34" s="34">
        <f t="shared" si="4"/>
        <v>756.6</v>
      </c>
      <c r="M34" s="34">
        <f t="shared" si="4"/>
        <v>756.6</v>
      </c>
      <c r="N34" s="34">
        <f t="shared" si="4"/>
        <v>756.6</v>
      </c>
      <c r="O34" s="36">
        <f t="shared" si="2"/>
        <v>9079.200000000003</v>
      </c>
      <c r="P34" s="7"/>
      <c r="Q34" s="7"/>
      <c r="R34" s="7"/>
      <c r="S34" s="7"/>
      <c r="T34" s="7"/>
      <c r="U34" s="7"/>
    </row>
    <row r="35" spans="1:21" s="3" customFormat="1" ht="15.75">
      <c r="A35" s="2">
        <v>6</v>
      </c>
      <c r="B35" s="26" t="s">
        <v>38</v>
      </c>
      <c r="C35" s="34">
        <f aca="true" t="shared" si="5" ref="C35:H35">SUM(C33:C34)</f>
        <v>18815.3</v>
      </c>
      <c r="D35" s="34">
        <f t="shared" si="5"/>
        <v>14711.05</v>
      </c>
      <c r="E35" s="34">
        <f t="shared" si="5"/>
        <v>17173.6</v>
      </c>
      <c r="F35" s="34">
        <f t="shared" si="5"/>
        <v>17501.94</v>
      </c>
      <c r="G35" s="34">
        <f t="shared" si="5"/>
        <v>17009.43</v>
      </c>
      <c r="H35" s="34">
        <f t="shared" si="5"/>
        <v>17009.43</v>
      </c>
      <c r="I35" s="34">
        <f aca="true" t="shared" si="6" ref="I35:N35">SUM(I33:I34)</f>
        <v>17501.94</v>
      </c>
      <c r="J35" s="34">
        <f t="shared" si="6"/>
        <v>17009.43</v>
      </c>
      <c r="K35" s="34">
        <f t="shared" si="6"/>
        <v>17009.43</v>
      </c>
      <c r="L35" s="34">
        <f t="shared" si="6"/>
        <v>17501.94</v>
      </c>
      <c r="M35" s="34">
        <f t="shared" si="6"/>
        <v>15367.730000000001</v>
      </c>
      <c r="N35" s="34">
        <f t="shared" si="6"/>
        <v>17500.6</v>
      </c>
      <c r="O35" s="36">
        <f t="shared" si="2"/>
        <v>204111.82</v>
      </c>
      <c r="P35" s="7"/>
      <c r="Q35" s="7"/>
      <c r="R35" s="7"/>
      <c r="S35" s="7"/>
      <c r="T35" s="7"/>
      <c r="U35" s="7"/>
    </row>
    <row r="36" spans="1:21" s="3" customFormat="1" ht="15.75">
      <c r="A36" s="2">
        <v>7</v>
      </c>
      <c r="B36" s="26" t="s">
        <v>39</v>
      </c>
      <c r="C36" s="34">
        <f aca="true" t="shared" si="7" ref="C36:N36">H25</f>
        <v>0</v>
      </c>
      <c r="D36" s="34">
        <f t="shared" si="7"/>
        <v>12000</v>
      </c>
      <c r="E36" s="34">
        <f t="shared" si="7"/>
        <v>0</v>
      </c>
      <c r="F36" s="34">
        <f t="shared" si="7"/>
        <v>0</v>
      </c>
      <c r="G36" s="34">
        <f t="shared" si="7"/>
        <v>3600</v>
      </c>
      <c r="H36" s="34">
        <f t="shared" si="7"/>
        <v>14022.66</v>
      </c>
      <c r="I36" s="34">
        <f t="shared" si="7"/>
        <v>41481.62</v>
      </c>
      <c r="J36" s="34">
        <f t="shared" si="7"/>
        <v>3297.23</v>
      </c>
      <c r="K36" s="34">
        <f t="shared" si="7"/>
        <v>1453.85</v>
      </c>
      <c r="L36" s="34">
        <f t="shared" si="7"/>
        <v>3874.9799999999996</v>
      </c>
      <c r="M36" s="34">
        <f t="shared" si="7"/>
        <v>4471.93</v>
      </c>
      <c r="N36" s="34">
        <f t="shared" si="7"/>
        <v>0</v>
      </c>
      <c r="O36" s="36">
        <f t="shared" si="2"/>
        <v>84202.26999999999</v>
      </c>
      <c r="P36" s="7"/>
      <c r="Q36" s="7"/>
      <c r="R36" s="7"/>
      <c r="S36" s="7"/>
      <c r="T36" s="7"/>
      <c r="U36" s="7"/>
    </row>
    <row r="37" spans="1:21" s="5" customFormat="1" ht="15.75">
      <c r="A37" s="6">
        <v>8</v>
      </c>
      <c r="B37" s="35" t="s">
        <v>40</v>
      </c>
      <c r="C37" s="36">
        <f>C29+C35-C36</f>
        <v>-103229.7</v>
      </c>
      <c r="D37" s="36">
        <f aca="true" t="shared" si="8" ref="D37:N37">C37+D35-D36</f>
        <v>-100518.65</v>
      </c>
      <c r="E37" s="36">
        <f t="shared" si="8"/>
        <v>-83345.04999999999</v>
      </c>
      <c r="F37" s="36">
        <f t="shared" si="8"/>
        <v>-65843.10999999999</v>
      </c>
      <c r="G37" s="36">
        <f t="shared" si="8"/>
        <v>-52433.679999999986</v>
      </c>
      <c r="H37" s="36">
        <f t="shared" si="8"/>
        <v>-49446.90999999999</v>
      </c>
      <c r="I37" s="36">
        <f t="shared" si="8"/>
        <v>-73426.59</v>
      </c>
      <c r="J37" s="36">
        <f t="shared" si="8"/>
        <v>-59714.39</v>
      </c>
      <c r="K37" s="36">
        <f t="shared" si="8"/>
        <v>-44158.81</v>
      </c>
      <c r="L37" s="36">
        <f t="shared" si="8"/>
        <v>-30531.85</v>
      </c>
      <c r="M37" s="36">
        <f t="shared" si="8"/>
        <v>-19636.049999999996</v>
      </c>
      <c r="N37" s="36">
        <f t="shared" si="8"/>
        <v>-2135.449999999997</v>
      </c>
      <c r="O37" s="36">
        <f>C29-O36+O35</f>
        <v>-2135.4499999999825</v>
      </c>
      <c r="P37" s="10"/>
      <c r="Q37" s="10"/>
      <c r="R37" s="10"/>
      <c r="S37" s="10"/>
      <c r="T37" s="10"/>
      <c r="U37" s="10"/>
    </row>
    <row r="38" spans="2:21" s="3" customFormat="1" ht="15.75">
      <c r="B38" s="7"/>
      <c r="C38" s="16"/>
      <c r="D38" s="17"/>
      <c r="E38" s="17"/>
      <c r="F38" s="1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2:21" s="3" customFormat="1" ht="15.75">
      <c r="B39" s="7"/>
      <c r="C39" s="16"/>
      <c r="D39" s="17"/>
      <c r="E39" s="17"/>
      <c r="F39" s="1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2:21" s="3" customFormat="1" ht="15.75">
      <c r="B40" s="7"/>
      <c r="C40" s="16"/>
      <c r="D40" s="17"/>
      <c r="E40" s="17"/>
      <c r="F40" s="1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2:21" s="3" customFormat="1" ht="15.75">
      <c r="B41" s="7"/>
      <c r="C41" s="16"/>
      <c r="D41" s="17"/>
      <c r="E41" s="17"/>
      <c r="F41" s="1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2:21" s="3" customFormat="1" ht="15.75">
      <c r="B42" s="7"/>
      <c r="C42" s="16"/>
      <c r="D42" s="17"/>
      <c r="E42" s="17"/>
      <c r="F42" s="1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</sheetData>
  <sheetProtection/>
  <mergeCells count="18">
    <mergeCell ref="B1:G1"/>
    <mergeCell ref="D2:J2"/>
    <mergeCell ref="D3:J3"/>
    <mergeCell ref="D4:J4"/>
    <mergeCell ref="D7:J7"/>
    <mergeCell ref="G15:S15"/>
    <mergeCell ref="D9:J9"/>
    <mergeCell ref="C15:F15"/>
    <mergeCell ref="D12:J12"/>
    <mergeCell ref="D5:J5"/>
    <mergeCell ref="B15:B16"/>
    <mergeCell ref="B26:Q27"/>
    <mergeCell ref="D10:J10"/>
    <mergeCell ref="D6:J6"/>
    <mergeCell ref="D8:J8"/>
    <mergeCell ref="D11:J11"/>
    <mergeCell ref="D13:J13"/>
    <mergeCell ref="D14:J14"/>
  </mergeCells>
  <printOptions horizontalCentered="1"/>
  <pageMargins left="0.7874015748031497" right="0.3937007874015748" top="0.984251968503937" bottom="0.1968503937007874" header="0.5118110236220472" footer="0.5118110236220472"/>
  <pageSetup fitToHeight="0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2013-07-03T10:49:20Z</cp:lastPrinted>
  <dcterms:modified xsi:type="dcterms:W3CDTF">2016-01-11T07:11:31Z</dcterms:modified>
  <cp:category/>
  <cp:version/>
  <cp:contentType/>
  <cp:contentStatus/>
</cp:coreProperties>
</file>