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еб 1" sheetId="1" r:id="rId1"/>
  </sheets>
  <definedNames>
    <definedName name="_xlnm.Print_Area" localSheetId="0">'Леб 1'!$A$1:$R$41</definedName>
  </definedNames>
  <calcPr fullCalcOnLoad="1" refMode="R1C1"/>
</workbook>
</file>

<file path=xl/sharedStrings.xml><?xml version="1.0" encoding="utf-8"?>
<sst xmlns="http://schemas.openxmlformats.org/spreadsheetml/2006/main" count="90" uniqueCount="70">
  <si>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</si>
  <si>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</si>
  <si>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</si>
  <si>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</si>
  <si>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1 подъезд</t>
  </si>
  <si>
    <t>Материал стен</t>
  </si>
  <si>
    <t>кирпич</t>
  </si>
  <si>
    <t>Место расположения ввода ХВС,  ГВС, отопления: подъезд 1</t>
  </si>
  <si>
    <t>Год постройки</t>
  </si>
  <si>
    <t>Место расположения приборов учета отопления и ГВС:  подъезд 2</t>
  </si>
  <si>
    <t>Этажность</t>
  </si>
  <si>
    <t>Количество теплоузлов - 2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</si>
  <si>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</si>
  <si>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</si>
  <si>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</si>
  <si>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Обслуживает-ТУ№2 тел 43-39-16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</si>
  <si>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</si>
  <si>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</si>
  <si>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</si>
  <si>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</si>
  <si>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</si>
  <si>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</si>
  <si>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</si>
  <si>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</si>
  <si>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</si>
  <si>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</si>
  <si>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</si>
  <si>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</si>
  <si>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</si>
  <si>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</si>
  <si>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</si>
  <si>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</si>
  <si>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</si>
  <si>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</si>
  <si>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</si>
  <si>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июль</t>
  </si>
  <si>
    <t>Всего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</si>
  <si>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</si>
  <si>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</si>
  <si>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</si>
  <si>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</si>
  <si>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</si>
  <si>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</si>
  <si>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Объем</t>
  </si>
  <si>
    <t>Сумма, руб</t>
  </si>
  <si>
    <t>Начислено прочих доходов</t>
  </si>
  <si>
    <t>выполнено</t>
  </si>
  <si>
    <t xml:space="preserve">Председатель совета МКД- Гаранина Анна Ивановна </t>
  </si>
  <si>
    <t>Мастер участка – Кошельков Андрей Георгиевич</t>
  </si>
  <si>
    <t>жилого дома ул. Лебедева, дом 1</t>
  </si>
  <si>
    <t>Электронный счет по текущему ремонту дома №1 по ул. Лебедева</t>
  </si>
  <si>
    <t xml:space="preserve">  Ед.  изм.</t>
  </si>
  <si>
    <t>Цена на ед. работ, руб</t>
  </si>
  <si>
    <t>Недовыполнение  ТР  на  01.01.2015год.</t>
  </si>
  <si>
    <t>Тариф на ТР 2015г. -2,80</t>
  </si>
  <si>
    <t xml:space="preserve">Дополнительные доходы </t>
  </si>
  <si>
    <t>Сумма  к выполнению ТР на 2015 год</t>
  </si>
  <si>
    <t>План работ на 2015 г.</t>
  </si>
  <si>
    <t xml:space="preserve">           РЕЕСТР РАБОТ ПО ТЕКУЩЕМУ РЕМОНТУ ПО ВИДАМ РАБОТ И СТОИМОСТИ НА 2015 ГОД</t>
  </si>
  <si>
    <t>ремонт теплоузлов</t>
  </si>
  <si>
    <t>установка энергосберег.светильников,шт</t>
  </si>
  <si>
    <t>обустройство отмостков,м2</t>
  </si>
  <si>
    <t>замена испарителей,шт</t>
  </si>
  <si>
    <t>замена шиберов в мусорокамере,шт</t>
  </si>
  <si>
    <t>Изготовление и установка информац.стендов "объявления",шт</t>
  </si>
  <si>
    <t>ремонт пола в мусорокамере</t>
  </si>
  <si>
    <t>План работ по текущему ремонту на 2015 г составлен исходя из имеющейся задолженности дома по статье "текущий ремонт" на 01.01.2015 г. с включением в первую очередь работ, необходимых для безаварийного функционирования дома</t>
  </si>
  <si>
    <t>Электронный паспорт  по ремонту общего имущества</t>
  </si>
  <si>
    <t>окраска газопроводных труб,м2</t>
  </si>
  <si>
    <t>козырьки балконов, кровля и прочие аварийные работы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</si>
</sst>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  <numFmt numFmtId="168" formatCode="0.0000"/>
  </numFmts>
  <fonts count="38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0" borderId="0">
      <alignment/>
      <protection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33" applyFont="1">
      <alignment/>
      <protection/>
    </xf>
    <xf numFmtId="0" fontId="2" fillId="0" borderId="0" xfId="33" applyFont="1">
      <alignment/>
      <protection/>
    </xf>
    <xf numFmtId="1" fontId="3" fillId="0" borderId="0" xfId="33" applyNumberFormat="1" applyFont="1">
      <alignment/>
      <protection/>
    </xf>
    <xf numFmtId="0" fontId="3" fillId="0" borderId="0" xfId="33" applyFont="1" applyBorder="1">
      <alignment/>
      <protection/>
    </xf>
    <xf numFmtId="0" fontId="2" fillId="0" borderId="0" xfId="33" applyFont="1" applyAlignment="1">
      <alignment vertical="top"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center"/>
      <protection/>
    </xf>
    <xf numFmtId="0" fontId="2" fillId="0" borderId="0" xfId="33" applyNumberFormat="1" applyFont="1">
      <alignment/>
      <protection/>
    </xf>
    <xf numFmtId="0" fontId="2" fillId="0" borderId="0" xfId="33" applyNumberFormat="1" applyFont="1" applyBorder="1" applyAlignment="1">
      <alignment wrapText="1"/>
      <protection/>
    </xf>
    <xf numFmtId="0" fontId="2" fillId="0" borderId="0" xfId="33" applyNumberFormat="1" applyFont="1" applyBorder="1" applyAlignment="1">
      <alignment vertical="top" wrapText="1"/>
      <protection/>
    </xf>
    <xf numFmtId="0" fontId="2" fillId="0" borderId="0" xfId="33" applyNumberFormat="1" applyFont="1" applyBorder="1" applyAlignment="1">
      <alignment horizontal="center" vertical="top" wrapText="1"/>
      <protection/>
    </xf>
    <xf numFmtId="0" fontId="2" fillId="0" borderId="0" xfId="33" applyNumberFormat="1" applyFont="1" applyAlignment="1">
      <alignment vertical="top"/>
      <protection/>
    </xf>
    <xf numFmtId="0" fontId="3" fillId="0" borderId="10" xfId="33" applyNumberFormat="1" applyFont="1" applyFill="1" applyBorder="1" applyAlignment="1">
      <alignment horizontal="left"/>
      <protection/>
    </xf>
    <xf numFmtId="0" fontId="3" fillId="0" borderId="10" xfId="33" applyNumberFormat="1" applyFont="1" applyFill="1" applyBorder="1" applyAlignment="1">
      <alignment horizontal="center"/>
      <protection/>
    </xf>
    <xf numFmtId="0" fontId="3" fillId="0" borderId="11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Border="1" applyAlignment="1">
      <alignment/>
      <protection/>
    </xf>
    <xf numFmtId="0" fontId="3" fillId="0" borderId="0" xfId="33" applyNumberFormat="1" applyFont="1" applyBorder="1">
      <alignment/>
      <protection/>
    </xf>
    <xf numFmtId="0" fontId="3" fillId="0" borderId="0" xfId="33" applyNumberFormat="1" applyFont="1" applyFill="1" applyBorder="1" applyAlignment="1">
      <alignment horizontal="left" vertical="center"/>
      <protection/>
    </xf>
    <xf numFmtId="0" fontId="3" fillId="0" borderId="12" xfId="33" applyNumberFormat="1" applyFont="1" applyFill="1" applyBorder="1" applyAlignment="1">
      <alignment horizontal="left" vertical="center"/>
      <protection/>
    </xf>
    <xf numFmtId="0" fontId="3" fillId="0" borderId="0" xfId="33" applyNumberFormat="1" applyFont="1" applyFill="1" applyBorder="1" applyAlignment="1">
      <alignment/>
      <protection/>
    </xf>
    <xf numFmtId="0" fontId="3" fillId="0" borderId="12" xfId="33" applyNumberFormat="1" applyFont="1" applyFill="1" applyBorder="1" applyAlignment="1">
      <alignment/>
      <protection/>
    </xf>
    <xf numFmtId="0" fontId="3" fillId="0" borderId="0" xfId="33" applyNumberFormat="1" applyFont="1" applyBorder="1" applyAlignment="1">
      <alignment horizontal="center" vertical="center"/>
      <protection/>
    </xf>
    <xf numFmtId="0" fontId="3" fillId="0" borderId="12" xfId="33" applyNumberFormat="1" applyFont="1" applyBorder="1" applyAlignment="1">
      <alignment horizontal="center" vertical="center"/>
      <protection/>
    </xf>
    <xf numFmtId="0" fontId="3" fillId="0" borderId="0" xfId="33" applyNumberFormat="1" applyFont="1" applyFill="1" applyBorder="1" applyAlignment="1">
      <alignment horizontal="center" vertical="center"/>
      <protection/>
    </xf>
    <xf numFmtId="0" fontId="3" fillId="0" borderId="12" xfId="33" applyNumberFormat="1" applyFont="1" applyFill="1" applyBorder="1" applyAlignment="1">
      <alignment horizontal="center" vertical="center"/>
      <protection/>
    </xf>
    <xf numFmtId="0" fontId="3" fillId="0" borderId="13" xfId="33" applyNumberFormat="1" applyFont="1" applyBorder="1" applyAlignment="1">
      <alignment horizontal="center" vertical="center"/>
      <protection/>
    </xf>
    <xf numFmtId="0" fontId="3" fillId="0" borderId="14" xfId="33" applyNumberFormat="1" applyFont="1" applyBorder="1" applyAlignment="1">
      <alignment horizontal="center" vertical="center"/>
      <protection/>
    </xf>
    <xf numFmtId="0" fontId="3" fillId="0" borderId="0" xfId="33" applyNumberFormat="1" applyFont="1">
      <alignment/>
      <protection/>
    </xf>
    <xf numFmtId="0" fontId="2" fillId="0" borderId="15" xfId="33" applyNumberFormat="1" applyFont="1" applyBorder="1" applyAlignment="1">
      <alignment horizontal="center"/>
      <protection/>
    </xf>
    <xf numFmtId="0" fontId="3" fillId="0" borderId="16" xfId="33" applyNumberFormat="1" applyFont="1" applyBorder="1" applyAlignment="1">
      <alignment horizontal="center" vertical="top" wrapText="1"/>
      <protection/>
    </xf>
    <xf numFmtId="0" fontId="3" fillId="0" borderId="17" xfId="33" applyNumberFormat="1" applyFont="1" applyFill="1" applyBorder="1">
      <alignment/>
      <protection/>
    </xf>
    <xf numFmtId="0" fontId="3" fillId="0" borderId="16" xfId="33" applyNumberFormat="1" applyFont="1" applyFill="1" applyBorder="1">
      <alignment/>
      <protection/>
    </xf>
    <xf numFmtId="0" fontId="3" fillId="0" borderId="16" xfId="33" applyNumberFormat="1" applyFont="1" applyBorder="1">
      <alignment/>
      <protection/>
    </xf>
    <xf numFmtId="0" fontId="3" fillId="0" borderId="18" xfId="33" applyNumberFormat="1" applyFont="1" applyBorder="1">
      <alignment/>
      <protection/>
    </xf>
    <xf numFmtId="0" fontId="3" fillId="0" borderId="0" xfId="0" applyNumberFormat="1" applyFont="1" applyAlignment="1">
      <alignment/>
    </xf>
    <xf numFmtId="0" fontId="3" fillId="0" borderId="0" xfId="33" applyNumberFormat="1" applyFont="1" applyAlignment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16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9" xfId="33" applyNumberFormat="1" applyFont="1" applyBorder="1" applyAlignment="1">
      <alignment/>
      <protection/>
    </xf>
    <xf numFmtId="0" fontId="2" fillId="0" borderId="20" xfId="33" applyNumberFormat="1" applyFont="1" applyFill="1" applyBorder="1" applyAlignment="1">
      <alignment horizontal="center"/>
      <protection/>
    </xf>
    <xf numFmtId="0" fontId="2" fillId="0" borderId="0" xfId="33" applyNumberFormat="1" applyFont="1" applyAlignment="1">
      <alignment horizontal="center"/>
      <protection/>
    </xf>
    <xf numFmtId="0" fontId="2" fillId="0" borderId="16" xfId="33" applyNumberFormat="1" applyFont="1" applyBorder="1" applyAlignment="1">
      <alignment horizontal="center" vertical="top" wrapText="1"/>
      <protection/>
    </xf>
    <xf numFmtId="0" fontId="2" fillId="0" borderId="17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8" xfId="33" applyNumberFormat="1" applyFont="1" applyFill="1" applyBorder="1" applyAlignment="1">
      <alignment horizontal="center" vertical="center" wrapText="1"/>
      <protection/>
    </xf>
    <xf numFmtId="1" fontId="2" fillId="0" borderId="16" xfId="0" applyNumberFormat="1" applyFont="1" applyBorder="1" applyAlignment="1">
      <alignment/>
    </xf>
    <xf numFmtId="0" fontId="3" fillId="0" borderId="21" xfId="33" applyNumberFormat="1" applyFont="1" applyBorder="1" applyAlignment="1">
      <alignment horizontal="center" vertical="top" wrapText="1"/>
      <protection/>
    </xf>
    <xf numFmtId="0" fontId="3" fillId="0" borderId="22" xfId="33" applyNumberFormat="1" applyFont="1" applyFill="1" applyBorder="1">
      <alignment/>
      <protection/>
    </xf>
    <xf numFmtId="0" fontId="3" fillId="0" borderId="21" xfId="33" applyNumberFormat="1" applyFont="1" applyFill="1" applyBorder="1">
      <alignment/>
      <protection/>
    </xf>
    <xf numFmtId="0" fontId="3" fillId="0" borderId="21" xfId="33" applyNumberFormat="1" applyFont="1" applyBorder="1">
      <alignment/>
      <protection/>
    </xf>
    <xf numFmtId="0" fontId="3" fillId="0" borderId="23" xfId="33" applyNumberFormat="1" applyFont="1" applyBorder="1">
      <alignment/>
      <protection/>
    </xf>
    <xf numFmtId="0" fontId="2" fillId="0" borderId="0" xfId="0" applyFont="1" applyAlignment="1">
      <alignment vertical="top" wrapText="1"/>
    </xf>
    <xf numFmtId="0" fontId="2" fillId="0" borderId="0" xfId="33" applyFont="1" applyBorder="1" applyAlignment="1">
      <alignment horizontal="left"/>
      <protection/>
    </xf>
    <xf numFmtId="0" fontId="2" fillId="0" borderId="15" xfId="33" applyNumberFormat="1" applyFont="1" applyBorder="1" applyAlignment="1">
      <alignment horizontal="left"/>
      <protection/>
    </xf>
    <xf numFmtId="0" fontId="2" fillId="0" borderId="24" xfId="33" applyNumberFormat="1" applyFont="1" applyBorder="1" applyAlignment="1">
      <alignment horizontal="center"/>
      <protection/>
    </xf>
    <xf numFmtId="0" fontId="2" fillId="0" borderId="25" xfId="33" applyNumberFormat="1" applyFont="1" applyBorder="1" applyAlignment="1">
      <alignment horizontal="left"/>
      <protection/>
    </xf>
    <xf numFmtId="0" fontId="2" fillId="0" borderId="26" xfId="33" applyNumberFormat="1" applyFont="1" applyBorder="1" applyAlignment="1">
      <alignment horizontal="center"/>
      <protection/>
    </xf>
    <xf numFmtId="0" fontId="2" fillId="0" borderId="27" xfId="33" applyNumberFormat="1" applyFont="1" applyBorder="1" applyAlignment="1">
      <alignment/>
      <protection/>
    </xf>
    <xf numFmtId="1" fontId="3" fillId="0" borderId="16" xfId="0" applyNumberFormat="1" applyFont="1" applyBorder="1" applyAlignment="1">
      <alignment/>
    </xf>
    <xf numFmtId="1" fontId="2" fillId="0" borderId="16" xfId="33" applyNumberFormat="1" applyFont="1" applyBorder="1">
      <alignment/>
      <protection/>
    </xf>
    <xf numFmtId="0" fontId="2" fillId="0" borderId="28" xfId="33" applyNumberFormat="1" applyFont="1" applyFill="1" applyBorder="1" applyAlignment="1">
      <alignment horizontal="center" vertical="top" wrapText="1"/>
      <protection/>
    </xf>
    <xf numFmtId="0" fontId="2" fillId="0" borderId="16" xfId="33" applyNumberFormat="1" applyFont="1" applyBorder="1" applyAlignment="1">
      <alignment vertical="top" wrapText="1"/>
      <protection/>
    </xf>
    <xf numFmtId="0" fontId="3" fillId="0" borderId="16" xfId="33" applyNumberFormat="1" applyFont="1" applyBorder="1" applyAlignment="1">
      <alignment vertical="top" wrapText="1"/>
      <protection/>
    </xf>
    <xf numFmtId="0" fontId="3" fillId="0" borderId="16" xfId="33" applyNumberFormat="1" applyFont="1" applyBorder="1" applyAlignment="1">
      <alignment horizontal="left" vertical="top" wrapText="1"/>
      <protection/>
    </xf>
    <xf numFmtId="0" fontId="3" fillId="0" borderId="16" xfId="33" applyNumberFormat="1" applyFont="1" applyBorder="1" applyAlignment="1">
      <alignment horizontal="left" vertical="top"/>
      <protection/>
    </xf>
    <xf numFmtId="0" fontId="3" fillId="0" borderId="16" xfId="33" applyNumberFormat="1" applyFont="1" applyBorder="1" applyAlignment="1">
      <alignment horizontal="left" vertical="center" wrapText="1"/>
      <protection/>
    </xf>
    <xf numFmtId="0" fontId="3" fillId="0" borderId="21" xfId="33" applyNumberFormat="1" applyFont="1" applyBorder="1" applyAlignment="1">
      <alignment wrapText="1"/>
      <protection/>
    </xf>
    <xf numFmtId="0" fontId="2" fillId="0" borderId="29" xfId="33" applyNumberFormat="1" applyFont="1" applyFill="1" applyBorder="1" applyAlignment="1">
      <alignment horizontal="center" vertical="top" wrapText="1"/>
      <protection/>
    </xf>
    <xf numFmtId="0" fontId="2" fillId="0" borderId="30" xfId="33" applyNumberFormat="1" applyFont="1" applyBorder="1" applyAlignment="1">
      <alignment vertical="top" wrapText="1"/>
      <protection/>
    </xf>
    <xf numFmtId="0" fontId="2" fillId="0" borderId="31" xfId="33" applyNumberFormat="1" applyFont="1" applyBorder="1" applyAlignment="1">
      <alignment vertical="top" wrapText="1"/>
      <protection/>
    </xf>
    <xf numFmtId="0" fontId="2" fillId="0" borderId="31" xfId="33" applyNumberFormat="1" applyFont="1" applyBorder="1" applyAlignment="1">
      <alignment horizontal="center" vertical="top" wrapText="1"/>
      <protection/>
    </xf>
    <xf numFmtId="0" fontId="2" fillId="0" borderId="31" xfId="59" applyNumberFormat="1" applyFont="1" applyBorder="1" applyAlignment="1">
      <alignment horizontal="center" vertical="top" wrapText="1"/>
    </xf>
    <xf numFmtId="0" fontId="2" fillId="0" borderId="32" xfId="33" applyNumberFormat="1" applyFont="1" applyFill="1" applyBorder="1" applyAlignment="1">
      <alignment horizontal="center" vertical="top" wrapText="1"/>
      <protection/>
    </xf>
    <xf numFmtId="0" fontId="2" fillId="0" borderId="33" xfId="33" applyNumberFormat="1" applyFont="1" applyBorder="1">
      <alignment/>
      <protection/>
    </xf>
    <xf numFmtId="0" fontId="2" fillId="0" borderId="31" xfId="33" applyNumberFormat="1" applyFont="1" applyBorder="1">
      <alignment/>
      <protection/>
    </xf>
    <xf numFmtId="0" fontId="2" fillId="0" borderId="34" xfId="33" applyNumberFormat="1" applyFont="1" applyBorder="1">
      <alignment/>
      <protection/>
    </xf>
    <xf numFmtId="1" fontId="2" fillId="0" borderId="35" xfId="33" applyNumberFormat="1" applyFont="1" applyBorder="1">
      <alignment/>
      <protection/>
    </xf>
    <xf numFmtId="1" fontId="2" fillId="0" borderId="26" xfId="33" applyNumberFormat="1" applyFont="1" applyBorder="1" applyAlignment="1">
      <alignment horizontal="center"/>
      <protection/>
    </xf>
    <xf numFmtId="1" fontId="2" fillId="0" borderId="26" xfId="59" applyNumberFormat="1" applyFont="1" applyFill="1" applyBorder="1" applyAlignment="1">
      <alignment horizontal="center" vertical="center"/>
    </xf>
    <xf numFmtId="1" fontId="2" fillId="0" borderId="36" xfId="59" applyNumberFormat="1" applyFont="1" applyFill="1" applyBorder="1" applyAlignment="1">
      <alignment horizontal="center"/>
    </xf>
    <xf numFmtId="0" fontId="3" fillId="0" borderId="16" xfId="33" applyNumberFormat="1" applyFont="1" applyBorder="1" applyAlignment="1">
      <alignment vertical="top"/>
      <protection/>
    </xf>
    <xf numFmtId="1" fontId="2" fillId="0" borderId="20" xfId="33" applyNumberFormat="1" applyFont="1" applyBorder="1">
      <alignment/>
      <protection/>
    </xf>
    <xf numFmtId="1" fontId="2" fillId="0" borderId="37" xfId="33" applyNumberFormat="1" applyFont="1" applyBorder="1">
      <alignment/>
      <protection/>
    </xf>
    <xf numFmtId="0" fontId="2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0" xfId="33" applyFont="1" applyAlignment="1">
      <alignment horizontal="center"/>
      <protection/>
    </xf>
    <xf numFmtId="0" fontId="2" fillId="0" borderId="0" xfId="33" applyFont="1" applyBorder="1" applyAlignment="1">
      <alignment vertical="top" wrapText="1"/>
      <protection/>
    </xf>
    <xf numFmtId="0" fontId="2" fillId="0" borderId="0" xfId="0" applyFont="1" applyBorder="1" applyAlignment="1">
      <alignment vertical="top" wrapText="1"/>
    </xf>
    <xf numFmtId="0" fontId="2" fillId="32" borderId="15" xfId="33" applyNumberFormat="1" applyFont="1" applyFill="1" applyBorder="1" applyAlignment="1">
      <alignment horizontal="center" vertical="top"/>
      <protection/>
    </xf>
    <xf numFmtId="0" fontId="2" fillId="32" borderId="38" xfId="0" applyNumberFormat="1" applyFont="1" applyFill="1" applyBorder="1" applyAlignment="1">
      <alignment horizontal="center" vertical="top"/>
    </xf>
    <xf numFmtId="0" fontId="2" fillId="32" borderId="39" xfId="0" applyNumberFormat="1" applyFont="1" applyFill="1" applyBorder="1" applyAlignment="1">
      <alignment horizontal="center" vertical="top"/>
    </xf>
    <xf numFmtId="0" fontId="2" fillId="0" borderId="40" xfId="33" applyNumberFormat="1" applyFont="1" applyBorder="1" applyAlignment="1">
      <alignment horizontal="center"/>
      <protection/>
    </xf>
    <xf numFmtId="0" fontId="2" fillId="0" borderId="41" xfId="33" applyNumberFormat="1" applyFont="1" applyBorder="1" applyAlignment="1">
      <alignment horizontal="center"/>
      <protection/>
    </xf>
    <xf numFmtId="0" fontId="2" fillId="0" borderId="42" xfId="33" applyNumberFormat="1" applyFont="1" applyFill="1" applyBorder="1" applyAlignment="1">
      <alignment horizontal="center" vertical="top" wrapText="1"/>
      <protection/>
    </xf>
    <xf numFmtId="0" fontId="2" fillId="0" borderId="12" xfId="33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75" zoomScaleNormal="75" zoomScaleSheetLayoutView="37" zoomScalePageLayoutView="0" workbookViewId="0" topLeftCell="A13">
      <selection activeCell="M37" sqref="M37"/>
    </sheetView>
  </sheetViews>
  <sheetFormatPr defaultColWidth="8.7109375" defaultRowHeight="12.75"/>
  <cols>
    <col min="1" max="1" width="46.00390625" style="29" customWidth="1"/>
    <col min="2" max="2" width="16.00390625" style="29" customWidth="1"/>
    <col min="3" max="3" width="12.421875" style="29" customWidth="1"/>
    <col min="4" max="4" width="12.140625" style="29" customWidth="1"/>
    <col min="5" max="5" width="9.140625" style="29" customWidth="1"/>
    <col min="6" max="10" width="10.7109375" style="29" customWidth="1"/>
    <col min="11" max="11" width="10.7109375" style="37" customWidth="1"/>
    <col min="12" max="17" width="10.7109375" style="29" customWidth="1"/>
    <col min="18" max="18" width="12.7109375" style="29" customWidth="1"/>
    <col min="19" max="19" width="10.00390625" style="1" bestFit="1" customWidth="1"/>
    <col min="20" max="20" width="9.140625" style="1" bestFit="1" customWidth="1"/>
    <col min="21" max="21" width="10.00390625" style="1" bestFit="1" customWidth="1"/>
    <col min="22" max="22" width="11.00390625" style="1" bestFit="1" customWidth="1"/>
    <col min="23" max="23" width="10.00390625" style="1" bestFit="1" customWidth="1"/>
    <col min="24" max="24" width="8.8515625" style="1" bestFit="1" customWidth="1"/>
    <col min="25" max="25" width="10.00390625" style="1" bestFit="1" customWidth="1"/>
    <col min="26" max="26" width="13.00390625" style="1" bestFit="1" customWidth="1"/>
    <col min="27" max="27" width="34.140625" style="1" bestFit="1" customWidth="1"/>
    <col min="28" max="16384" width="8.7109375" style="1" customWidth="1"/>
  </cols>
  <sheetData>
    <row r="1" spans="1:18" s="2" customFormat="1" ht="15.75">
      <c r="A1" s="57" t="s">
        <v>67</v>
      </c>
      <c r="B1" s="6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5" customFormat="1" ht="16.5" thickBot="1">
      <c r="A2" s="9" t="s">
        <v>49</v>
      </c>
      <c r="B2" s="10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4" customFormat="1" ht="15.75">
      <c r="A3" s="58" t="s">
        <v>0</v>
      </c>
      <c r="B3" s="59">
        <v>4571.4</v>
      </c>
      <c r="C3" s="13" t="s">
        <v>1</v>
      </c>
      <c r="D3" s="14"/>
      <c r="E3" s="14"/>
      <c r="F3" s="14"/>
      <c r="G3" s="14"/>
      <c r="H3" s="15"/>
      <c r="I3" s="16"/>
      <c r="J3" s="17"/>
      <c r="K3" s="18"/>
      <c r="L3" s="18"/>
      <c r="M3" s="18"/>
      <c r="N3" s="18"/>
      <c r="O3" s="18"/>
      <c r="P3" s="18"/>
      <c r="Q3" s="18"/>
      <c r="R3" s="18"/>
    </row>
    <row r="4" spans="1:18" s="4" customFormat="1" ht="15.75">
      <c r="A4" s="60" t="s">
        <v>2</v>
      </c>
      <c r="B4" s="61">
        <v>72</v>
      </c>
      <c r="C4" s="19" t="s">
        <v>47</v>
      </c>
      <c r="D4" s="19"/>
      <c r="E4" s="19"/>
      <c r="F4" s="19"/>
      <c r="G4" s="19"/>
      <c r="H4" s="20"/>
      <c r="I4" s="19"/>
      <c r="J4" s="21"/>
      <c r="K4" s="21"/>
      <c r="L4" s="21"/>
      <c r="M4" s="18"/>
      <c r="N4" s="18"/>
      <c r="O4" s="18"/>
      <c r="P4" s="18"/>
      <c r="Q4" s="18"/>
      <c r="R4" s="18"/>
    </row>
    <row r="5" spans="1:18" s="4" customFormat="1" ht="15.75">
      <c r="A5" s="60" t="s">
        <v>3</v>
      </c>
      <c r="B5" s="61">
        <v>168</v>
      </c>
      <c r="C5" s="19" t="s">
        <v>4</v>
      </c>
      <c r="D5" s="19"/>
      <c r="E5" s="19"/>
      <c r="F5" s="19"/>
      <c r="G5" s="19"/>
      <c r="H5" s="20"/>
      <c r="I5" s="19"/>
      <c r="J5" s="21"/>
      <c r="K5" s="21"/>
      <c r="L5" s="21"/>
      <c r="M5" s="18"/>
      <c r="N5" s="18"/>
      <c r="O5" s="18"/>
      <c r="P5" s="18"/>
      <c r="Q5" s="18"/>
      <c r="R5" s="18"/>
    </row>
    <row r="6" spans="1:18" s="4" customFormat="1" ht="15.75">
      <c r="A6" s="60" t="s">
        <v>5</v>
      </c>
      <c r="B6" s="61" t="s">
        <v>6</v>
      </c>
      <c r="C6" s="21" t="s">
        <v>7</v>
      </c>
      <c r="D6" s="21"/>
      <c r="E6" s="21"/>
      <c r="F6" s="21"/>
      <c r="G6" s="21"/>
      <c r="H6" s="22"/>
      <c r="I6" s="21"/>
      <c r="J6" s="17"/>
      <c r="K6" s="18"/>
      <c r="L6" s="18"/>
      <c r="M6" s="18"/>
      <c r="N6" s="18"/>
      <c r="O6" s="18"/>
      <c r="P6" s="18"/>
      <c r="Q6" s="18"/>
      <c r="R6" s="18"/>
    </row>
    <row r="7" spans="1:18" s="4" customFormat="1" ht="15.75">
      <c r="A7" s="60" t="s">
        <v>8</v>
      </c>
      <c r="B7" s="61">
        <v>1992</v>
      </c>
      <c r="C7" s="21" t="s">
        <v>9</v>
      </c>
      <c r="D7" s="21"/>
      <c r="E7" s="21"/>
      <c r="F7" s="21"/>
      <c r="G7" s="21"/>
      <c r="H7" s="22"/>
      <c r="I7" s="21"/>
      <c r="J7" s="17"/>
      <c r="K7" s="18"/>
      <c r="L7" s="18"/>
      <c r="M7" s="18"/>
      <c r="N7" s="18"/>
      <c r="O7" s="18"/>
      <c r="P7" s="18"/>
      <c r="Q7" s="18"/>
      <c r="R7" s="18"/>
    </row>
    <row r="8" spans="1:18" s="4" customFormat="1" ht="15.75">
      <c r="A8" s="60" t="s">
        <v>10</v>
      </c>
      <c r="B8" s="61">
        <v>9</v>
      </c>
      <c r="C8" s="21" t="s">
        <v>11</v>
      </c>
      <c r="D8" s="21"/>
      <c r="E8" s="21"/>
      <c r="F8" s="21"/>
      <c r="G8" s="21"/>
      <c r="H8" s="22"/>
      <c r="I8" s="21"/>
      <c r="J8" s="17"/>
      <c r="K8" s="18"/>
      <c r="L8" s="18"/>
      <c r="M8" s="18"/>
      <c r="N8" s="18"/>
      <c r="O8" s="18"/>
      <c r="P8" s="18"/>
      <c r="Q8" s="18"/>
      <c r="R8" s="18"/>
    </row>
    <row r="9" spans="1:18" s="4" customFormat="1" ht="15.75">
      <c r="A9" s="60" t="s">
        <v>12</v>
      </c>
      <c r="B9" s="61">
        <v>2</v>
      </c>
      <c r="C9" s="19" t="s">
        <v>13</v>
      </c>
      <c r="D9" s="19"/>
      <c r="E9" s="19"/>
      <c r="F9" s="19"/>
      <c r="G9" s="19"/>
      <c r="H9" s="20"/>
      <c r="I9" s="19"/>
      <c r="J9" s="21"/>
      <c r="K9" s="21"/>
      <c r="L9" s="21"/>
      <c r="M9" s="18"/>
      <c r="N9" s="18"/>
      <c r="O9" s="18"/>
      <c r="P9" s="18"/>
      <c r="Q9" s="18"/>
      <c r="R9" s="18"/>
    </row>
    <row r="10" spans="1:18" s="4" customFormat="1" ht="15.75">
      <c r="A10" s="60" t="s">
        <v>14</v>
      </c>
      <c r="B10" s="61">
        <v>850</v>
      </c>
      <c r="C10" s="19" t="s">
        <v>15</v>
      </c>
      <c r="D10" s="19"/>
      <c r="E10" s="19"/>
      <c r="F10" s="19"/>
      <c r="G10" s="19"/>
      <c r="H10" s="20"/>
      <c r="I10" s="19"/>
      <c r="J10" s="17"/>
      <c r="K10" s="18"/>
      <c r="L10" s="18"/>
      <c r="M10" s="18"/>
      <c r="N10" s="18"/>
      <c r="O10" s="18"/>
      <c r="P10" s="18"/>
      <c r="Q10" s="18"/>
      <c r="R10" s="18"/>
    </row>
    <row r="11" spans="1:18" s="4" customFormat="1" ht="15.75">
      <c r="A11" s="60" t="s">
        <v>16</v>
      </c>
      <c r="B11" s="61">
        <v>494</v>
      </c>
      <c r="C11" s="19" t="s">
        <v>48</v>
      </c>
      <c r="D11" s="19"/>
      <c r="E11" s="19"/>
      <c r="F11" s="19"/>
      <c r="G11" s="19"/>
      <c r="H11" s="20"/>
      <c r="I11" s="19"/>
      <c r="J11" s="19"/>
      <c r="K11" s="18"/>
      <c r="L11" s="18"/>
      <c r="M11" s="18"/>
      <c r="N11" s="18"/>
      <c r="O11" s="18"/>
      <c r="P11" s="18"/>
      <c r="Q11" s="18"/>
      <c r="R11" s="18"/>
    </row>
    <row r="12" spans="1:18" s="4" customFormat="1" ht="15.75">
      <c r="A12" s="60" t="s">
        <v>17</v>
      </c>
      <c r="B12" s="61">
        <v>787</v>
      </c>
      <c r="C12" s="23"/>
      <c r="D12" s="23"/>
      <c r="E12" s="23"/>
      <c r="F12" s="23"/>
      <c r="G12" s="23"/>
      <c r="H12" s="24"/>
      <c r="I12" s="23"/>
      <c r="J12" s="17"/>
      <c r="K12" s="18"/>
      <c r="L12" s="18"/>
      <c r="M12" s="18"/>
      <c r="N12" s="18"/>
      <c r="O12" s="18"/>
      <c r="P12" s="18"/>
      <c r="Q12" s="18"/>
      <c r="R12" s="18"/>
    </row>
    <row r="13" spans="1:18" s="4" customFormat="1" ht="15.75">
      <c r="A13" s="60" t="s">
        <v>18</v>
      </c>
      <c r="B13" s="61">
        <v>2</v>
      </c>
      <c r="C13" s="25"/>
      <c r="D13" s="25"/>
      <c r="E13" s="25"/>
      <c r="F13" s="25"/>
      <c r="G13" s="25"/>
      <c r="H13" s="26"/>
      <c r="I13" s="25"/>
      <c r="J13" s="17"/>
      <c r="K13" s="18"/>
      <c r="L13" s="18"/>
      <c r="M13" s="18"/>
      <c r="N13" s="18"/>
      <c r="O13" s="18"/>
      <c r="P13" s="18"/>
      <c r="Q13" s="18"/>
      <c r="R13" s="18"/>
    </row>
    <row r="14" spans="1:18" s="4" customFormat="1" ht="15.75">
      <c r="A14" s="60" t="s">
        <v>53</v>
      </c>
      <c r="B14" s="61">
        <v>43551</v>
      </c>
      <c r="C14" s="25"/>
      <c r="D14" s="25"/>
      <c r="E14" s="25"/>
      <c r="F14" s="25"/>
      <c r="G14" s="25"/>
      <c r="H14" s="26"/>
      <c r="I14" s="25"/>
      <c r="J14" s="17"/>
      <c r="K14" s="18"/>
      <c r="L14" s="18"/>
      <c r="M14" s="18"/>
      <c r="N14" s="18"/>
      <c r="O14" s="18"/>
      <c r="P14" s="18"/>
      <c r="Q14" s="18"/>
      <c r="R14" s="18"/>
    </row>
    <row r="15" spans="1:18" s="4" customFormat="1" ht="15.75">
      <c r="A15" s="60" t="s">
        <v>54</v>
      </c>
      <c r="B15" s="82">
        <f>(B3*2.8*12)*0.94</f>
        <v>144383.09759999998</v>
      </c>
      <c r="C15" s="25"/>
      <c r="D15" s="25"/>
      <c r="E15" s="25"/>
      <c r="F15" s="25"/>
      <c r="G15" s="25"/>
      <c r="H15" s="26"/>
      <c r="I15" s="25"/>
      <c r="J15" s="17"/>
      <c r="K15" s="18"/>
      <c r="L15" s="18"/>
      <c r="M15" s="18"/>
      <c r="N15" s="18"/>
      <c r="O15" s="18"/>
      <c r="P15" s="18"/>
      <c r="Q15" s="18"/>
      <c r="R15" s="18"/>
    </row>
    <row r="16" spans="1:18" s="4" customFormat="1" ht="15.75">
      <c r="A16" s="60" t="s">
        <v>55</v>
      </c>
      <c r="B16" s="83">
        <v>14991</v>
      </c>
      <c r="C16" s="23"/>
      <c r="D16" s="23"/>
      <c r="E16" s="23"/>
      <c r="F16" s="23"/>
      <c r="G16" s="23"/>
      <c r="H16" s="24"/>
      <c r="I16" s="23"/>
      <c r="J16" s="17"/>
      <c r="K16" s="18"/>
      <c r="L16" s="18"/>
      <c r="M16" s="18"/>
      <c r="N16" s="18"/>
      <c r="O16" s="18"/>
      <c r="P16" s="18"/>
      <c r="Q16" s="18"/>
      <c r="R16" s="18"/>
    </row>
    <row r="17" spans="1:18" s="4" customFormat="1" ht="16.5" thickBot="1">
      <c r="A17" s="62" t="s">
        <v>56</v>
      </c>
      <c r="B17" s="84">
        <f>B14+B15+B16</f>
        <v>202925.09759999998</v>
      </c>
      <c r="C17" s="27"/>
      <c r="D17" s="27"/>
      <c r="E17" s="27"/>
      <c r="F17" s="27"/>
      <c r="G17" s="27"/>
      <c r="H17" s="28"/>
      <c r="I17" s="23"/>
      <c r="J17" s="17"/>
      <c r="K17" s="18"/>
      <c r="L17" s="18"/>
      <c r="M17" s="18"/>
      <c r="N17" s="18"/>
      <c r="O17" s="18"/>
      <c r="P17" s="18"/>
      <c r="Q17" s="18"/>
      <c r="R17" s="18"/>
    </row>
    <row r="18" spans="1:18" s="2" customFormat="1" ht="15.75">
      <c r="A18" s="30"/>
      <c r="B18" s="93" t="s">
        <v>57</v>
      </c>
      <c r="C18" s="94"/>
      <c r="D18" s="95"/>
      <c r="E18" s="98" t="s">
        <v>51</v>
      </c>
      <c r="F18" s="96" t="s">
        <v>58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7"/>
      <c r="R18" s="43" t="s">
        <v>46</v>
      </c>
    </row>
    <row r="19" spans="1:18" s="2" customFormat="1" ht="47.25">
      <c r="A19" s="66" t="s">
        <v>19</v>
      </c>
      <c r="B19" s="46" t="s">
        <v>43</v>
      </c>
      <c r="C19" s="46" t="s">
        <v>52</v>
      </c>
      <c r="D19" s="46" t="s">
        <v>44</v>
      </c>
      <c r="E19" s="99"/>
      <c r="F19" s="47" t="s">
        <v>20</v>
      </c>
      <c r="G19" s="48" t="s">
        <v>21</v>
      </c>
      <c r="H19" s="48" t="s">
        <v>22</v>
      </c>
      <c r="I19" s="48" t="s">
        <v>23</v>
      </c>
      <c r="J19" s="48" t="s">
        <v>24</v>
      </c>
      <c r="K19" s="48" t="s">
        <v>25</v>
      </c>
      <c r="L19" s="48" t="s">
        <v>26</v>
      </c>
      <c r="M19" s="48" t="s">
        <v>27</v>
      </c>
      <c r="N19" s="48" t="s">
        <v>28</v>
      </c>
      <c r="O19" s="48" t="s">
        <v>29</v>
      </c>
      <c r="P19" s="48" t="s">
        <v>30</v>
      </c>
      <c r="Q19" s="49" t="s">
        <v>31</v>
      </c>
      <c r="R19" s="44" t="s">
        <v>32</v>
      </c>
    </row>
    <row r="20" spans="1:18" ht="15.75">
      <c r="A20" s="67" t="s">
        <v>60</v>
      </c>
      <c r="B20" s="31">
        <v>36</v>
      </c>
      <c r="C20" s="31">
        <v>1000</v>
      </c>
      <c r="D20" s="34">
        <f>B20*C20</f>
        <v>36000</v>
      </c>
      <c r="E20" s="65" t="s">
        <v>33</v>
      </c>
      <c r="F20" s="32"/>
      <c r="G20" s="33">
        <v>37066.71</v>
      </c>
      <c r="H20" s="33"/>
      <c r="I20" s="34"/>
      <c r="J20" s="34"/>
      <c r="K20" s="34"/>
      <c r="L20" s="34"/>
      <c r="M20" s="34"/>
      <c r="N20" s="34"/>
      <c r="O20" s="34"/>
      <c r="P20" s="34"/>
      <c r="Q20" s="35"/>
      <c r="R20" s="86">
        <f aca="true" t="shared" si="0" ref="R20:R26">SUM(G20:Q20)</f>
        <v>37066.71</v>
      </c>
    </row>
    <row r="21" spans="1:18" ht="15.75">
      <c r="A21" s="68" t="s">
        <v>61</v>
      </c>
      <c r="B21" s="31">
        <v>37</v>
      </c>
      <c r="C21" s="31">
        <v>1300</v>
      </c>
      <c r="D21" s="34">
        <f aca="true" t="shared" si="1" ref="D21:D27">B21*C21</f>
        <v>48100</v>
      </c>
      <c r="E21" s="65" t="s">
        <v>33</v>
      </c>
      <c r="F21" s="32"/>
      <c r="G21" s="33"/>
      <c r="H21" s="33"/>
      <c r="I21" s="34"/>
      <c r="J21" s="34"/>
      <c r="K21" s="34">
        <v>53767.36</v>
      </c>
      <c r="L21" s="34"/>
      <c r="M21" s="34"/>
      <c r="N21" s="34"/>
      <c r="O21" s="34"/>
      <c r="P21" s="34"/>
      <c r="Q21" s="35"/>
      <c r="R21" s="86">
        <f t="shared" si="0"/>
        <v>53767.36</v>
      </c>
    </row>
    <row r="22" spans="1:18" ht="15.75">
      <c r="A22" s="69" t="s">
        <v>68</v>
      </c>
      <c r="B22" s="31">
        <v>18</v>
      </c>
      <c r="C22" s="31">
        <v>230</v>
      </c>
      <c r="D22" s="34">
        <f t="shared" si="1"/>
        <v>4140</v>
      </c>
      <c r="E22" s="65" t="s">
        <v>33</v>
      </c>
      <c r="F22" s="32"/>
      <c r="G22" s="33"/>
      <c r="H22" s="33"/>
      <c r="I22" s="34"/>
      <c r="J22" s="34">
        <v>4140</v>
      </c>
      <c r="K22" s="34"/>
      <c r="L22" s="34"/>
      <c r="M22" s="34"/>
      <c r="N22" s="34"/>
      <c r="O22" s="34"/>
      <c r="P22" s="34"/>
      <c r="Q22" s="35"/>
      <c r="R22" s="86">
        <f t="shared" si="0"/>
        <v>4140</v>
      </c>
    </row>
    <row r="23" spans="1:18" ht="15.75">
      <c r="A23" s="70" t="s">
        <v>59</v>
      </c>
      <c r="B23" s="31">
        <v>2</v>
      </c>
      <c r="C23" s="31">
        <v>3000</v>
      </c>
      <c r="D23" s="34">
        <f t="shared" si="1"/>
        <v>6000</v>
      </c>
      <c r="E23" s="65" t="s">
        <v>33</v>
      </c>
      <c r="F23" s="32"/>
      <c r="G23" s="33"/>
      <c r="H23" s="33"/>
      <c r="I23" s="34"/>
      <c r="J23" s="34"/>
      <c r="K23" s="34"/>
      <c r="L23" s="34"/>
      <c r="M23" s="34"/>
      <c r="N23" s="34"/>
      <c r="O23" s="34"/>
      <c r="P23" s="34"/>
      <c r="Q23" s="35"/>
      <c r="R23" s="86">
        <f t="shared" si="0"/>
        <v>0</v>
      </c>
    </row>
    <row r="24" spans="1:18" ht="15.75">
      <c r="A24" s="67" t="s">
        <v>62</v>
      </c>
      <c r="B24" s="31">
        <v>2</v>
      </c>
      <c r="C24" s="31">
        <v>12000</v>
      </c>
      <c r="D24" s="34">
        <f t="shared" si="1"/>
        <v>24000</v>
      </c>
      <c r="E24" s="65" t="s">
        <v>33</v>
      </c>
      <c r="F24" s="32"/>
      <c r="G24" s="33">
        <v>24000</v>
      </c>
      <c r="H24" s="33"/>
      <c r="I24" s="34"/>
      <c r="J24" s="34"/>
      <c r="K24" s="34"/>
      <c r="L24" s="34"/>
      <c r="M24" s="34"/>
      <c r="N24" s="34"/>
      <c r="O24" s="34"/>
      <c r="P24" s="34"/>
      <c r="Q24" s="35"/>
      <c r="R24" s="86">
        <f t="shared" si="0"/>
        <v>24000</v>
      </c>
    </row>
    <row r="25" spans="1:18" ht="15.75">
      <c r="A25" s="67" t="s">
        <v>63</v>
      </c>
      <c r="B25" s="31">
        <v>2</v>
      </c>
      <c r="C25" s="31">
        <v>3500</v>
      </c>
      <c r="D25" s="34">
        <f t="shared" si="1"/>
        <v>7000</v>
      </c>
      <c r="E25" s="65" t="s">
        <v>33</v>
      </c>
      <c r="F25" s="32"/>
      <c r="G25" s="33"/>
      <c r="H25" s="33"/>
      <c r="I25" s="34"/>
      <c r="J25" s="34"/>
      <c r="K25" s="34">
        <v>9000</v>
      </c>
      <c r="L25" s="34"/>
      <c r="M25" s="34"/>
      <c r="N25" s="34"/>
      <c r="O25" s="34"/>
      <c r="P25" s="34"/>
      <c r="Q25" s="35"/>
      <c r="R25" s="86">
        <f t="shared" si="0"/>
        <v>9000</v>
      </c>
    </row>
    <row r="26" spans="1:18" ht="31.5">
      <c r="A26" s="70" t="s">
        <v>64</v>
      </c>
      <c r="B26" s="31">
        <v>2</v>
      </c>
      <c r="C26" s="31">
        <v>550</v>
      </c>
      <c r="D26" s="85">
        <f t="shared" si="1"/>
        <v>1100</v>
      </c>
      <c r="E26" s="65" t="s">
        <v>33</v>
      </c>
      <c r="F26" s="32"/>
      <c r="G26" s="33"/>
      <c r="H26" s="33">
        <v>1086</v>
      </c>
      <c r="I26" s="34"/>
      <c r="J26" s="34"/>
      <c r="K26" s="34"/>
      <c r="L26" s="34"/>
      <c r="M26" s="34"/>
      <c r="N26" s="34"/>
      <c r="O26" s="34"/>
      <c r="P26" s="34"/>
      <c r="Q26" s="35"/>
      <c r="R26" s="86">
        <f t="shared" si="0"/>
        <v>1086</v>
      </c>
    </row>
    <row r="27" spans="1:18" ht="15.75">
      <c r="A27" s="70" t="s">
        <v>65</v>
      </c>
      <c r="B27" s="31">
        <v>2</v>
      </c>
      <c r="C27" s="31">
        <v>750</v>
      </c>
      <c r="D27" s="34">
        <f t="shared" si="1"/>
        <v>1500</v>
      </c>
      <c r="E27" s="65" t="s">
        <v>33</v>
      </c>
      <c r="F27" s="52"/>
      <c r="G27" s="53"/>
      <c r="H27" s="53"/>
      <c r="I27" s="54"/>
      <c r="J27" s="54"/>
      <c r="K27" s="54"/>
      <c r="L27" s="54"/>
      <c r="M27" s="54">
        <v>879.34</v>
      </c>
      <c r="N27" s="54"/>
      <c r="O27" s="54"/>
      <c r="P27" s="54"/>
      <c r="Q27" s="55"/>
      <c r="R27" s="87">
        <f>SUM(G27:Q27)</f>
        <v>879.34</v>
      </c>
    </row>
    <row r="28" spans="1:18" ht="32.25" thickBot="1">
      <c r="A28" s="71" t="s">
        <v>69</v>
      </c>
      <c r="B28" s="51"/>
      <c r="C28" s="51"/>
      <c r="D28" s="54">
        <v>31500</v>
      </c>
      <c r="E28" s="72" t="s">
        <v>33</v>
      </c>
      <c r="F28" s="52"/>
      <c r="G28" s="53"/>
      <c r="H28" s="53"/>
      <c r="I28" s="54"/>
      <c r="J28" s="54"/>
      <c r="K28" s="54"/>
      <c r="L28" s="54"/>
      <c r="M28" s="54"/>
      <c r="N28" s="54">
        <f>777.36+4785.49+1756.79</f>
        <v>7319.639999999999</v>
      </c>
      <c r="O28" s="54"/>
      <c r="P28" s="54"/>
      <c r="Q28" s="55"/>
      <c r="R28" s="87">
        <f>SUM(G28:Q28)</f>
        <v>7319.639999999999</v>
      </c>
    </row>
    <row r="29" spans="1:18" s="2" customFormat="1" ht="16.5" thickBot="1">
      <c r="A29" s="73" t="s">
        <v>34</v>
      </c>
      <c r="B29" s="74"/>
      <c r="C29" s="75"/>
      <c r="D29" s="76">
        <f>SUM(D20:D28)</f>
        <v>159340</v>
      </c>
      <c r="E29" s="77" t="s">
        <v>33</v>
      </c>
      <c r="F29" s="78"/>
      <c r="G29" s="79">
        <f>SUM(G20:G28)</f>
        <v>61066.71</v>
      </c>
      <c r="H29" s="79">
        <f>SUM(H20:H28)</f>
        <v>1086</v>
      </c>
      <c r="I29" s="79"/>
      <c r="J29" s="79">
        <f aca="true" t="shared" si="2" ref="J29:O29">SUM(J20:J28)</f>
        <v>4140</v>
      </c>
      <c r="K29" s="79">
        <f t="shared" si="2"/>
        <v>62767.36</v>
      </c>
      <c r="L29" s="79">
        <f t="shared" si="2"/>
        <v>0</v>
      </c>
      <c r="M29" s="79">
        <f t="shared" si="2"/>
        <v>879.34</v>
      </c>
      <c r="N29" s="79">
        <f t="shared" si="2"/>
        <v>7319.639999999999</v>
      </c>
      <c r="O29" s="79">
        <f t="shared" si="2"/>
        <v>0</v>
      </c>
      <c r="P29" s="79"/>
      <c r="Q29" s="80">
        <f>SUM(Q20:Q28)</f>
        <v>0</v>
      </c>
      <c r="R29" s="81">
        <f>SUM(G29:Q29)</f>
        <v>137259.05</v>
      </c>
    </row>
    <row r="30" spans="1:23" s="2" customFormat="1" ht="15.75">
      <c r="A30" s="91" t="s">
        <v>66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56"/>
      <c r="T30" s="56"/>
      <c r="U30" s="56"/>
      <c r="V30" s="56"/>
      <c r="W30" s="56"/>
    </row>
    <row r="31" spans="1:18" s="2" customFormat="1" ht="15.75">
      <c r="A31" s="42" t="s">
        <v>50</v>
      </c>
      <c r="B31" s="42"/>
      <c r="C31" s="42"/>
      <c r="D31" s="42"/>
      <c r="E31" s="42"/>
      <c r="F31" s="42"/>
      <c r="G31" s="42"/>
      <c r="H31" s="42"/>
      <c r="I31" s="42"/>
      <c r="J31" s="8"/>
      <c r="K31" s="45"/>
      <c r="L31" s="8"/>
      <c r="M31" s="8"/>
      <c r="N31" s="8"/>
      <c r="O31" s="8"/>
      <c r="P31" s="8"/>
      <c r="Q31" s="8"/>
      <c r="R31" s="8"/>
    </row>
    <row r="32" spans="1:11" ht="15.75">
      <c r="A32" s="39" t="str">
        <f>A14</f>
        <v>Недовыполнение  ТР  на  01.01.2015год.</v>
      </c>
      <c r="B32" s="40">
        <f>B14</f>
        <v>43551</v>
      </c>
      <c r="C32" s="38"/>
      <c r="D32" s="38"/>
      <c r="E32" s="38"/>
      <c r="G32" s="41"/>
      <c r="K32" s="29"/>
    </row>
    <row r="33" spans="1:18" s="90" customFormat="1" ht="15.75">
      <c r="A33" s="88"/>
      <c r="B33" s="89" t="s">
        <v>20</v>
      </c>
      <c r="C33" s="89" t="s">
        <v>21</v>
      </c>
      <c r="D33" s="89" t="s">
        <v>22</v>
      </c>
      <c r="E33" s="89" t="s">
        <v>23</v>
      </c>
      <c r="F33" s="89" t="s">
        <v>24</v>
      </c>
      <c r="G33" s="89" t="s">
        <v>25</v>
      </c>
      <c r="H33" s="89" t="s">
        <v>35</v>
      </c>
      <c r="I33" s="89" t="s">
        <v>27</v>
      </c>
      <c r="J33" s="89" t="s">
        <v>28</v>
      </c>
      <c r="K33" s="89" t="s">
        <v>29</v>
      </c>
      <c r="L33" s="89" t="s">
        <v>30</v>
      </c>
      <c r="M33" s="89" t="s">
        <v>31</v>
      </c>
      <c r="N33" s="89" t="s">
        <v>36</v>
      </c>
      <c r="O33" s="45"/>
      <c r="P33" s="45"/>
      <c r="Q33" s="45"/>
      <c r="R33" s="45"/>
    </row>
    <row r="34" spans="1:14" ht="15.75">
      <c r="A34" s="39" t="s">
        <v>37</v>
      </c>
      <c r="B34" s="63">
        <v>12032</v>
      </c>
      <c r="C34" s="63">
        <v>12032</v>
      </c>
      <c r="D34" s="63">
        <v>12032</v>
      </c>
      <c r="E34" s="63">
        <v>12032</v>
      </c>
      <c r="F34" s="63">
        <v>12032</v>
      </c>
      <c r="G34" s="63">
        <v>12032</v>
      </c>
      <c r="H34" s="63">
        <v>12032</v>
      </c>
      <c r="I34" s="63">
        <v>12032</v>
      </c>
      <c r="J34" s="63">
        <v>12032</v>
      </c>
      <c r="K34" s="63">
        <v>12032</v>
      </c>
      <c r="L34" s="63">
        <v>12032</v>
      </c>
      <c r="M34" s="63">
        <v>12032</v>
      </c>
      <c r="N34" s="50">
        <f aca="true" t="shared" si="3" ref="N34:N39">SUM(B34:M34)</f>
        <v>144384</v>
      </c>
    </row>
    <row r="35" spans="1:14" ht="15.75">
      <c r="A35" s="36" t="s">
        <v>45</v>
      </c>
      <c r="B35" s="63">
        <v>1249.2</v>
      </c>
      <c r="C35" s="63">
        <v>1249.2</v>
      </c>
      <c r="D35" s="63">
        <v>1249.2</v>
      </c>
      <c r="E35" s="63">
        <v>1249.2</v>
      </c>
      <c r="F35" s="63">
        <v>1249.2</v>
      </c>
      <c r="G35" s="63">
        <v>1249.2</v>
      </c>
      <c r="H35" s="63">
        <v>1249.2</v>
      </c>
      <c r="I35" s="63">
        <v>1249.2</v>
      </c>
      <c r="J35" s="63">
        <v>1249.2</v>
      </c>
      <c r="K35" s="63">
        <v>1249.2</v>
      </c>
      <c r="L35" s="63">
        <v>1249.2</v>
      </c>
      <c r="M35" s="63">
        <v>1249.2</v>
      </c>
      <c r="N35" s="64">
        <f t="shared" si="3"/>
        <v>14990.400000000003</v>
      </c>
    </row>
    <row r="36" spans="1:14" ht="15.75">
      <c r="A36" s="39" t="s">
        <v>38</v>
      </c>
      <c r="B36" s="63">
        <f>B34*0.89</f>
        <v>10708.48</v>
      </c>
      <c r="C36" s="63">
        <f>C34*0.89</f>
        <v>10708.48</v>
      </c>
      <c r="D36" s="63">
        <f>D34*0.939</f>
        <v>11298.047999999999</v>
      </c>
      <c r="E36" s="63">
        <f>E34*1.06</f>
        <v>12753.92</v>
      </c>
      <c r="F36" s="63">
        <f>F34*1.01</f>
        <v>12152.32</v>
      </c>
      <c r="G36" s="63">
        <f>G34*1.15</f>
        <v>13836.8</v>
      </c>
      <c r="H36" s="63">
        <f>H34*1</f>
        <v>12032</v>
      </c>
      <c r="I36" s="63">
        <f>I34*0.85</f>
        <v>10227.199999999999</v>
      </c>
      <c r="J36" s="63">
        <f>J34*0.91</f>
        <v>10949.12</v>
      </c>
      <c r="K36" s="63">
        <f>K34*0.997</f>
        <v>11995.904</v>
      </c>
      <c r="L36" s="63">
        <f>L34*0.91</f>
        <v>10949.12</v>
      </c>
      <c r="M36" s="63">
        <v>17133</v>
      </c>
      <c r="N36" s="50">
        <f t="shared" si="3"/>
        <v>144744.392</v>
      </c>
    </row>
    <row r="37" spans="1:14" ht="15.75">
      <c r="A37" s="39" t="s">
        <v>39</v>
      </c>
      <c r="B37" s="63">
        <f aca="true" t="shared" si="4" ref="B37:G37">B35</f>
        <v>1249.2</v>
      </c>
      <c r="C37" s="63">
        <f t="shared" si="4"/>
        <v>1249.2</v>
      </c>
      <c r="D37" s="63">
        <f t="shared" si="4"/>
        <v>1249.2</v>
      </c>
      <c r="E37" s="63">
        <f t="shared" si="4"/>
        <v>1249.2</v>
      </c>
      <c r="F37" s="63">
        <f t="shared" si="4"/>
        <v>1249.2</v>
      </c>
      <c r="G37" s="63">
        <f t="shared" si="4"/>
        <v>1249.2</v>
      </c>
      <c r="H37" s="63">
        <f aca="true" t="shared" si="5" ref="H37:M37">H35</f>
        <v>1249.2</v>
      </c>
      <c r="I37" s="63">
        <f t="shared" si="5"/>
        <v>1249.2</v>
      </c>
      <c r="J37" s="63">
        <f t="shared" si="5"/>
        <v>1249.2</v>
      </c>
      <c r="K37" s="63">
        <f t="shared" si="5"/>
        <v>1249.2</v>
      </c>
      <c r="L37" s="63">
        <f t="shared" si="5"/>
        <v>1249.2</v>
      </c>
      <c r="M37" s="63">
        <f t="shared" si="5"/>
        <v>1249.2</v>
      </c>
      <c r="N37" s="50">
        <f t="shared" si="3"/>
        <v>14990.400000000003</v>
      </c>
    </row>
    <row r="38" spans="1:14" ht="15.75">
      <c r="A38" s="39" t="s">
        <v>40</v>
      </c>
      <c r="B38" s="63">
        <f aca="true" t="shared" si="6" ref="B38:G38">B36+B37</f>
        <v>11957.68</v>
      </c>
      <c r="C38" s="63">
        <f t="shared" si="6"/>
        <v>11957.68</v>
      </c>
      <c r="D38" s="63">
        <f t="shared" si="6"/>
        <v>12547.248</v>
      </c>
      <c r="E38" s="63">
        <f t="shared" si="6"/>
        <v>14003.12</v>
      </c>
      <c r="F38" s="63">
        <f t="shared" si="6"/>
        <v>13401.52</v>
      </c>
      <c r="G38" s="63">
        <f t="shared" si="6"/>
        <v>15086</v>
      </c>
      <c r="H38" s="63">
        <f aca="true" t="shared" si="7" ref="H38:M38">H36+H37</f>
        <v>13281.2</v>
      </c>
      <c r="I38" s="63">
        <f t="shared" si="7"/>
        <v>11476.4</v>
      </c>
      <c r="J38" s="63">
        <f t="shared" si="7"/>
        <v>12198.320000000002</v>
      </c>
      <c r="K38" s="63">
        <f t="shared" si="7"/>
        <v>13245.104000000001</v>
      </c>
      <c r="L38" s="63">
        <f t="shared" si="7"/>
        <v>12198.320000000002</v>
      </c>
      <c r="M38" s="63">
        <f t="shared" si="7"/>
        <v>18382.2</v>
      </c>
      <c r="N38" s="50">
        <f t="shared" si="3"/>
        <v>159734.79200000002</v>
      </c>
    </row>
    <row r="39" spans="1:14" ht="15.75">
      <c r="A39" s="39" t="s">
        <v>41</v>
      </c>
      <c r="B39" s="63">
        <f aca="true" t="shared" si="8" ref="B39:M39">F29</f>
        <v>0</v>
      </c>
      <c r="C39" s="63">
        <f t="shared" si="8"/>
        <v>61066.71</v>
      </c>
      <c r="D39" s="63">
        <f t="shared" si="8"/>
        <v>1086</v>
      </c>
      <c r="E39" s="63">
        <f t="shared" si="8"/>
        <v>0</v>
      </c>
      <c r="F39" s="63">
        <f t="shared" si="8"/>
        <v>4140</v>
      </c>
      <c r="G39" s="63">
        <f t="shared" si="8"/>
        <v>62767.36</v>
      </c>
      <c r="H39" s="63">
        <f t="shared" si="8"/>
        <v>0</v>
      </c>
      <c r="I39" s="63">
        <f t="shared" si="8"/>
        <v>879.34</v>
      </c>
      <c r="J39" s="63">
        <f t="shared" si="8"/>
        <v>7319.639999999999</v>
      </c>
      <c r="K39" s="63">
        <f t="shared" si="8"/>
        <v>0</v>
      </c>
      <c r="L39" s="63">
        <f t="shared" si="8"/>
        <v>0</v>
      </c>
      <c r="M39" s="63">
        <f t="shared" si="8"/>
        <v>0</v>
      </c>
      <c r="N39" s="50">
        <f t="shared" si="3"/>
        <v>137259.05</v>
      </c>
    </row>
    <row r="40" spans="1:14" ht="15.75">
      <c r="A40" s="39" t="s">
        <v>42</v>
      </c>
      <c r="B40" s="50">
        <f>B32+B38-B39</f>
        <v>55508.68</v>
      </c>
      <c r="C40" s="50">
        <f aca="true" t="shared" si="9" ref="C40:M40">B40+C38-C39</f>
        <v>6399.6500000000015</v>
      </c>
      <c r="D40" s="50">
        <f t="shared" si="9"/>
        <v>17860.898</v>
      </c>
      <c r="E40" s="50">
        <f t="shared" si="9"/>
        <v>31864.018000000004</v>
      </c>
      <c r="F40" s="50">
        <f t="shared" si="9"/>
        <v>41125.538</v>
      </c>
      <c r="G40" s="50">
        <f t="shared" si="9"/>
        <v>-6555.822</v>
      </c>
      <c r="H40" s="50">
        <f t="shared" si="9"/>
        <v>6725.378000000001</v>
      </c>
      <c r="I40" s="50">
        <f t="shared" si="9"/>
        <v>17322.438</v>
      </c>
      <c r="J40" s="50">
        <f t="shared" si="9"/>
        <v>22201.118000000002</v>
      </c>
      <c r="K40" s="50">
        <f t="shared" si="9"/>
        <v>35446.222</v>
      </c>
      <c r="L40" s="50">
        <f t="shared" si="9"/>
        <v>47644.542</v>
      </c>
      <c r="M40" s="50">
        <f t="shared" si="9"/>
        <v>66026.742</v>
      </c>
      <c r="N40" s="50">
        <f>B32+N38-N39</f>
        <v>66026.74200000003</v>
      </c>
    </row>
    <row r="41" spans="19:22" ht="15.75">
      <c r="S41" s="3"/>
      <c r="T41" s="3"/>
      <c r="U41" s="3"/>
      <c r="V41" s="3"/>
    </row>
  </sheetData>
  <sheetProtection/>
  <mergeCells count="4">
    <mergeCell ref="A30:R30"/>
    <mergeCell ref="B18:D18"/>
    <mergeCell ref="F18:Q18"/>
    <mergeCell ref="E18:E19"/>
  </mergeCells>
  <printOptions horizontalCentered="1"/>
  <pageMargins left="0.7874015748031497" right="0.3937007874015748" top="0.7874015748031497" bottom="0.1968503937007874" header="0.5118110236220472" footer="0.5118110236220472"/>
  <pageSetup horizontalDpi="300" verticalDpi="300" orientation="landscape" paperSize="9" scale="57" r:id="rId1"/>
  <colBreaks count="1" manualBreakCount="1">
    <brk id="2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2014-10-29T12:55:01Z</cp:lastPrinted>
  <dcterms:modified xsi:type="dcterms:W3CDTF">2015-12-31T08:01:33Z</dcterms:modified>
  <cp:category/>
  <cp:version/>
  <cp:contentType/>
  <cp:contentStatus/>
</cp:coreProperties>
</file>