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Унив2" sheetId="1" r:id="rId1"/>
  </sheets>
  <definedNames/>
  <calcPr fullCalcOnLoad="1" refMode="R1C1"/>
</workbook>
</file>

<file path=xl/sharedStrings.xml><?xml version="1.0" encoding="utf-8"?>
<sst xmlns="http://schemas.openxmlformats.org/spreadsheetml/2006/main" count="122" uniqueCount="85">
  <si>
    <t>Приведенная площадь (кв. м.)</t>
  </si>
  <si>
    <t>Дополнительная информация по дому</t>
  </si>
  <si>
    <t>Количество квартир</t>
  </si>
  <si>
    <t>Количество жильцов</t>
  </si>
  <si>
    <t>Места расположения э\щитовых в подъездах – 1,3,6 подъезды</t>
  </si>
  <si>
    <t>Материал стен</t>
  </si>
  <si>
    <t>кирпич</t>
  </si>
  <si>
    <t>Место расположения ввода ХВС:2,6 подъезды , отопление, ГВС: 8 подъезд</t>
  </si>
  <si>
    <t>Год постройки</t>
  </si>
  <si>
    <t>Место расположения приборов учета ХВС, отопления, ГВС: подъезд 6</t>
  </si>
  <si>
    <t>Этажность</t>
  </si>
  <si>
    <t>Количество теплоузлов – 8</t>
  </si>
  <si>
    <t>Подъезды</t>
  </si>
  <si>
    <t>Принадлежность  ТОС: Северозапад", Иванов Ю.А.</t>
  </si>
  <si>
    <t>Площадь придомовой территории м2</t>
  </si>
  <si>
    <t>Обслуживает ТУ №2 тел. 43-39-16</t>
  </si>
  <si>
    <t>Площадь лестничной клетки (кв.м.)</t>
  </si>
  <si>
    <t>Площадь кровли (кв.м.)</t>
  </si>
  <si>
    <t>Количество лифтов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</si>
  <si>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</si>
  <si>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</si>
  <si>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</si>
  <si>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</si>
  <si>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</si>
  <si>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</si>
  <si>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</si>
  <si>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</si>
  <si>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</si>
  <si>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</si>
  <si>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</si>
  <si>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</si>
  <si>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руб.</t>
  </si>
  <si>
    <t>ИТОГО:</t>
  </si>
  <si>
    <t xml:space="preserve"> ул.Университетская, 2/1</t>
  </si>
  <si>
    <t>Электронный счет по текущему ремонту</t>
  </si>
  <si>
    <t>дома №2/1 по ул. Университетская</t>
  </si>
  <si>
    <t>Начислено населению</t>
  </si>
  <si>
    <t>Поступило от населения</t>
  </si>
  <si>
    <t>Поступило всего</t>
  </si>
  <si>
    <t>Использовано на текущий ремонт</t>
  </si>
  <si>
    <t>Остаток денежных средств на конец периода</t>
  </si>
  <si>
    <t>июль</t>
  </si>
  <si>
    <t>Всего</t>
  </si>
  <si>
    <t>Объем</t>
  </si>
  <si>
    <t>Сумма, руб</t>
  </si>
  <si>
    <t>единица работ</t>
  </si>
  <si>
    <t>Цена на единицу работ, руб</t>
  </si>
  <si>
    <t>шт</t>
  </si>
  <si>
    <t>выполнено</t>
  </si>
  <si>
    <t>Мастер участка – Кошельков Андрей Георгиевич</t>
  </si>
  <si>
    <t xml:space="preserve">             Наименование работ</t>
  </si>
  <si>
    <t xml:space="preserve">  Ед. изм.</t>
  </si>
  <si>
    <t>недовыполнение  ТР  на  01.01.2015год.</t>
  </si>
  <si>
    <t>Тариф на ТР 2015г. -2,80</t>
  </si>
  <si>
    <t>Дополнительные доходы</t>
  </si>
  <si>
    <t>Сумма  к выполнению ТР на 2015 год</t>
  </si>
  <si>
    <t>План работ на 2015 г.</t>
  </si>
  <si>
    <t>РЕЕСТР РАБОТ ПО ТЕКУЩЕМУ РЕМОНТУ ПО ВИДАМ РАБОТ И СТОИМОСТИ НА 2015 ГОД</t>
  </si>
  <si>
    <t>План работ по текущему ремонту на 2015 г составлен исходя из имеющейся задолженности дома по статье "текущий ремонт" на 01.01.2015 г. с включением в первую очередь работ, необходимых для безаварийного функционирования дома</t>
  </si>
  <si>
    <t>ремонт теплоузлов</t>
  </si>
  <si>
    <t>узел</t>
  </si>
  <si>
    <t>подъезд</t>
  </si>
  <si>
    <t>ремонт пола в мусорокамере</t>
  </si>
  <si>
    <t>замена шиберов</t>
  </si>
  <si>
    <t>замена дверей входа в подвал</t>
  </si>
  <si>
    <t>работа по предписанию госпожнадзора</t>
  </si>
  <si>
    <t>смета</t>
  </si>
  <si>
    <t>восстановление подъездного отопления п.7</t>
  </si>
  <si>
    <t>установка энергосбер.светильников</t>
  </si>
  <si>
    <t>Установка новых дверных полотен на проходные балконы п.6,7</t>
  </si>
  <si>
    <t>замена двери выхода на чердак п.5</t>
  </si>
  <si>
    <t>Электронный паспорт  по ремонту общего имущества</t>
  </si>
  <si>
    <t>плата по нежилым помещениям</t>
  </si>
  <si>
    <t>Начислено прочих доходов и нежилым</t>
  </si>
  <si>
    <t>Поступило прочих доходов и нежилым</t>
  </si>
  <si>
    <t>замена разводки ГВС на техэтаже, подъезд 6,7</t>
  </si>
  <si>
    <t>установка циркуляц. Насоса</t>
  </si>
  <si>
    <t>замена канализации, подъезд 1-3</t>
  </si>
  <si>
    <t>установка поручня в подъезде</t>
  </si>
  <si>
    <t xml:space="preserve"> герметизация МПШ (кв.99)</t>
  </si>
  <si>
    <t>в т.ч.кровля (кв. 30,273,320, п.7)</t>
  </si>
  <si>
    <t>Сантехнические работы, МПШ , козырьки балконов, кровля и прочие аварийные работы</t>
  </si>
  <si>
    <t>восстановит. Работы пожарных ящиков</t>
  </si>
  <si>
    <t>окраска эвакуационного выходов п.6,7</t>
  </si>
  <si>
    <t>космет.ремонт после пожара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</si>
</sst>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0.000"/>
    <numFmt numFmtId="168" formatCode="[$-FC19]d\ mmmm\ yyyy\ &quot;г.&quot;"/>
  </numFmts>
  <fonts count="38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0" borderId="0">
      <alignment/>
      <protection/>
    </xf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33" applyFont="1">
      <alignment/>
      <protection/>
    </xf>
    <xf numFmtId="0" fontId="3" fillId="0" borderId="0" xfId="33" applyFont="1" applyAlignment="1">
      <alignment wrapText="1"/>
      <protection/>
    </xf>
    <xf numFmtId="0" fontId="2" fillId="0" borderId="0" xfId="33" applyFont="1" applyFill="1" applyBorder="1" applyAlignment="1">
      <alignment wrapText="1"/>
      <protection/>
    </xf>
    <xf numFmtId="0" fontId="2" fillId="0" borderId="0" xfId="33" applyFont="1">
      <alignment/>
      <protection/>
    </xf>
    <xf numFmtId="0" fontId="3" fillId="0" borderId="1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2" fillId="0" borderId="0" xfId="33" applyNumberFormat="1" applyFont="1" applyBorder="1" applyAlignment="1">
      <alignment/>
      <protection/>
    </xf>
    <xf numFmtId="0" fontId="3" fillId="0" borderId="0" xfId="33" applyNumberFormat="1" applyFont="1">
      <alignment/>
      <protection/>
    </xf>
    <xf numFmtId="0" fontId="2" fillId="0" borderId="10" xfId="33" applyNumberFormat="1" applyFont="1" applyBorder="1" applyAlignment="1">
      <alignment horizontal="left"/>
      <protection/>
    </xf>
    <xf numFmtId="0" fontId="2" fillId="0" borderId="10" xfId="33" applyNumberFormat="1" applyFont="1" applyBorder="1" applyAlignment="1">
      <alignment horizontal="center"/>
      <protection/>
    </xf>
    <xf numFmtId="0" fontId="2" fillId="0" borderId="10" xfId="33" applyNumberFormat="1" applyFont="1" applyBorder="1" applyAlignment="1">
      <alignment horizontal="left" wrapText="1"/>
      <protection/>
    </xf>
    <xf numFmtId="0" fontId="2" fillId="0" borderId="10" xfId="33" applyNumberFormat="1" applyFont="1" applyBorder="1" applyAlignment="1">
      <alignment horizontal="center" wrapText="1"/>
      <protection/>
    </xf>
    <xf numFmtId="0" fontId="2" fillId="0" borderId="0" xfId="33" applyNumberFormat="1" applyFont="1" applyFill="1" applyBorder="1" applyAlignment="1">
      <alignment wrapText="1"/>
      <protection/>
    </xf>
    <xf numFmtId="0" fontId="2" fillId="0" borderId="0" xfId="33" applyNumberFormat="1" applyFont="1">
      <alignment/>
      <protection/>
    </xf>
    <xf numFmtId="0" fontId="3" fillId="0" borderId="10" xfId="33" applyNumberFormat="1" applyFont="1" applyFill="1" applyBorder="1">
      <alignment/>
      <protection/>
    </xf>
    <xf numFmtId="0" fontId="3" fillId="0" borderId="10" xfId="33" applyNumberFormat="1" applyFont="1" applyBorder="1">
      <alignment/>
      <protection/>
    </xf>
    <xf numFmtId="0" fontId="2" fillId="0" borderId="0" xfId="0" applyNumberFormat="1" applyFont="1" applyAlignment="1">
      <alignment/>
    </xf>
    <xf numFmtId="0" fontId="2" fillId="0" borderId="0" xfId="33" applyNumberFormat="1" applyFont="1" applyAlignment="1">
      <alignment horizontal="right"/>
      <protection/>
    </xf>
    <xf numFmtId="0" fontId="3" fillId="0" borderId="0" xfId="33" applyNumberFormat="1" applyFont="1" applyAlignment="1">
      <alignment horizontal="right"/>
      <protection/>
    </xf>
    <xf numFmtId="0" fontId="3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/>
    </xf>
    <xf numFmtId="0" fontId="3" fillId="0" borderId="0" xfId="33" applyNumberFormat="1" applyFont="1" applyAlignment="1">
      <alignment horizontal="center"/>
      <protection/>
    </xf>
    <xf numFmtId="0" fontId="2" fillId="0" borderId="11" xfId="33" applyNumberFormat="1" applyFont="1" applyBorder="1">
      <alignment/>
      <protection/>
    </xf>
    <xf numFmtId="1" fontId="3" fillId="0" borderId="10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" fontId="2" fillId="0" borderId="10" xfId="0" applyNumberFormat="1" applyFont="1" applyBorder="1" applyAlignment="1">
      <alignment/>
    </xf>
    <xf numFmtId="1" fontId="3" fillId="0" borderId="10" xfId="33" applyNumberFormat="1" applyFont="1" applyBorder="1">
      <alignment/>
      <protection/>
    </xf>
    <xf numFmtId="0" fontId="3" fillId="32" borderId="10" xfId="33" applyNumberFormat="1" applyFont="1" applyFill="1" applyBorder="1">
      <alignment/>
      <protection/>
    </xf>
    <xf numFmtId="0" fontId="3" fillId="0" borderId="12" xfId="33" applyNumberFormat="1" applyFont="1" applyBorder="1" applyAlignment="1">
      <alignment horizontal="left" vertical="center" wrapText="1"/>
      <protection/>
    </xf>
    <xf numFmtId="0" fontId="3" fillId="0" borderId="13" xfId="33" applyNumberFormat="1" applyFont="1" applyBorder="1" applyAlignment="1">
      <alignment horizontal="center" vertical="top" wrapText="1"/>
      <protection/>
    </xf>
    <xf numFmtId="0" fontId="3" fillId="0" borderId="12" xfId="33" applyNumberFormat="1" applyFont="1" applyBorder="1" applyAlignment="1">
      <alignment wrapText="1"/>
      <protection/>
    </xf>
    <xf numFmtId="0" fontId="3" fillId="0" borderId="11" xfId="33" applyNumberFormat="1" applyFont="1" applyBorder="1" applyAlignment="1">
      <alignment horizontal="left" vertical="center"/>
      <protection/>
    </xf>
    <xf numFmtId="0" fontId="2" fillId="0" borderId="0" xfId="33" applyFont="1" applyBorder="1" applyAlignment="1">
      <alignment horizontal="left"/>
      <protection/>
    </xf>
    <xf numFmtId="0" fontId="2" fillId="0" borderId="11" xfId="33" applyNumberFormat="1" applyFont="1" applyBorder="1" applyAlignment="1">
      <alignment horizontal="left"/>
      <protection/>
    </xf>
    <xf numFmtId="1" fontId="2" fillId="0" borderId="10" xfId="59" applyNumberFormat="1" applyFont="1" applyBorder="1" applyAlignment="1">
      <alignment horizontal="center"/>
    </xf>
    <xf numFmtId="1" fontId="2" fillId="0" borderId="10" xfId="59" applyNumberFormat="1" applyFont="1" applyFill="1" applyBorder="1" applyAlignment="1">
      <alignment horizontal="center"/>
    </xf>
    <xf numFmtId="1" fontId="2" fillId="0" borderId="11" xfId="59" applyNumberFormat="1" applyFont="1" applyFill="1" applyBorder="1" applyAlignment="1">
      <alignment horizontal="center"/>
    </xf>
    <xf numFmtId="0" fontId="2" fillId="0" borderId="14" xfId="33" applyNumberFormat="1" applyFont="1" applyBorder="1" applyAlignment="1">
      <alignment horizontal="center" vertical="center" wrapText="1"/>
      <protection/>
    </xf>
    <xf numFmtId="0" fontId="3" fillId="0" borderId="12" xfId="33" applyNumberFormat="1" applyFont="1" applyBorder="1" applyAlignment="1">
      <alignment vertical="top" wrapText="1"/>
      <protection/>
    </xf>
    <xf numFmtId="0" fontId="3" fillId="0" borderId="12" xfId="33" applyNumberFormat="1" applyFont="1" applyBorder="1" applyAlignment="1">
      <alignment horizontal="left" wrapText="1"/>
      <protection/>
    </xf>
    <xf numFmtId="0" fontId="3" fillId="0" borderId="15" xfId="33" applyNumberFormat="1" applyFont="1" applyBorder="1" applyAlignment="1">
      <alignment horizontal="left" vertical="center" wrapText="1"/>
      <protection/>
    </xf>
    <xf numFmtId="0" fontId="3" fillId="0" borderId="15" xfId="33" applyNumberFormat="1" applyFont="1" applyBorder="1" applyAlignment="1">
      <alignment vertical="top" wrapText="1"/>
      <protection/>
    </xf>
    <xf numFmtId="0" fontId="3" fillId="0" borderId="16" xfId="33" applyNumberFormat="1" applyFont="1" applyBorder="1">
      <alignment/>
      <protection/>
    </xf>
    <xf numFmtId="0" fontId="3" fillId="0" borderId="16" xfId="33" applyNumberFormat="1" applyFont="1" applyBorder="1" applyAlignment="1">
      <alignment vertical="top" wrapText="1"/>
      <protection/>
    </xf>
    <xf numFmtId="0" fontId="3" fillId="0" borderId="11" xfId="33" applyNumberFormat="1" applyFont="1" applyFill="1" applyBorder="1">
      <alignment/>
      <protection/>
    </xf>
    <xf numFmtId="0" fontId="3" fillId="0" borderId="11" xfId="33" applyNumberFormat="1" applyFont="1" applyBorder="1">
      <alignment/>
      <protection/>
    </xf>
    <xf numFmtId="0" fontId="3" fillId="0" borderId="10" xfId="33" applyNumberFormat="1" applyFont="1" applyBorder="1" applyAlignment="1">
      <alignment horizontal="center" vertical="top" wrapText="1"/>
      <protection/>
    </xf>
    <xf numFmtId="166" fontId="3" fillId="0" borderId="10" xfId="59" applyNumberFormat="1" applyFont="1" applyBorder="1" applyAlignment="1">
      <alignment vertical="top" wrapText="1"/>
    </xf>
    <xf numFmtId="166" fontId="3" fillId="0" borderId="17" xfId="59" applyNumberFormat="1" applyFont="1" applyBorder="1" applyAlignment="1">
      <alignment horizontal="right" vertical="top"/>
    </xf>
    <xf numFmtId="0" fontId="3" fillId="0" borderId="18" xfId="33" applyNumberFormat="1" applyFont="1" applyFill="1" applyBorder="1">
      <alignment/>
      <protection/>
    </xf>
    <xf numFmtId="0" fontId="3" fillId="0" borderId="19" xfId="33" applyNumberFormat="1" applyFont="1" applyFill="1" applyBorder="1">
      <alignment/>
      <protection/>
    </xf>
    <xf numFmtId="0" fontId="3" fillId="0" borderId="20" xfId="33" applyNumberFormat="1" applyFont="1" applyFill="1" applyBorder="1" applyAlignment="1">
      <alignment horizontal="center" vertical="top" wrapText="1"/>
      <protection/>
    </xf>
    <xf numFmtId="0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0" xfId="33" applyNumberFormat="1" applyFont="1" applyAlignment="1">
      <alignment horizontal="center"/>
      <protection/>
    </xf>
    <xf numFmtId="0" fontId="2" fillId="0" borderId="0" xfId="33" applyFont="1" applyAlignment="1">
      <alignment horizontal="center"/>
      <protection/>
    </xf>
    <xf numFmtId="0" fontId="3" fillId="0" borderId="16" xfId="33" applyNumberFormat="1" applyFont="1" applyBorder="1" applyAlignment="1">
      <alignment wrapText="1"/>
      <protection/>
    </xf>
    <xf numFmtId="0" fontId="3" fillId="0" borderId="21" xfId="33" applyFont="1" applyBorder="1" applyAlignment="1">
      <alignment horizontal="center"/>
      <protection/>
    </xf>
    <xf numFmtId="0" fontId="3" fillId="0" borderId="22" xfId="33" applyFont="1" applyBorder="1" applyAlignment="1">
      <alignment horizontal="center"/>
      <protection/>
    </xf>
    <xf numFmtId="166" fontId="3" fillId="0" borderId="22" xfId="59" applyNumberFormat="1" applyFont="1" applyBorder="1" applyAlignment="1">
      <alignment/>
    </xf>
    <xf numFmtId="166" fontId="3" fillId="0" borderId="23" xfId="59" applyNumberFormat="1" applyFont="1" applyBorder="1" applyAlignment="1">
      <alignment horizontal="right" vertical="top"/>
    </xf>
    <xf numFmtId="0" fontId="3" fillId="0" borderId="24" xfId="33" applyNumberFormat="1" applyFont="1" applyBorder="1" applyAlignment="1">
      <alignment vertical="top" wrapText="1"/>
      <protection/>
    </xf>
    <xf numFmtId="0" fontId="2" fillId="0" borderId="25" xfId="33" applyNumberFormat="1" applyFont="1" applyBorder="1" applyAlignment="1">
      <alignment vertical="top" wrapText="1"/>
      <protection/>
    </xf>
    <xf numFmtId="0" fontId="3" fillId="0" borderId="18" xfId="33" applyNumberFormat="1" applyFont="1" applyBorder="1">
      <alignment/>
      <protection/>
    </xf>
    <xf numFmtId="0" fontId="3" fillId="0" borderId="26" xfId="33" applyNumberFormat="1" applyFont="1" applyBorder="1" applyAlignment="1">
      <alignment horizontal="center" vertical="top" wrapText="1"/>
      <protection/>
    </xf>
    <xf numFmtId="0" fontId="3" fillId="0" borderId="11" xfId="33" applyNumberFormat="1" applyFont="1" applyBorder="1" applyAlignment="1">
      <alignment horizontal="center" vertical="top" wrapText="1"/>
      <protection/>
    </xf>
    <xf numFmtId="166" fontId="3" fillId="0" borderId="11" xfId="59" applyNumberFormat="1" applyFont="1" applyBorder="1" applyAlignment="1">
      <alignment vertical="top" wrapText="1"/>
    </xf>
    <xf numFmtId="166" fontId="3" fillId="0" borderId="27" xfId="59" applyNumberFormat="1" applyFont="1" applyBorder="1" applyAlignment="1">
      <alignment horizontal="right" vertical="top"/>
    </xf>
    <xf numFmtId="0" fontId="3" fillId="0" borderId="28" xfId="33" applyNumberFormat="1" applyFont="1" applyFill="1" applyBorder="1" applyAlignment="1">
      <alignment horizontal="center" vertical="top" wrapText="1"/>
      <protection/>
    </xf>
    <xf numFmtId="0" fontId="2" fillId="0" borderId="29" xfId="33" applyNumberFormat="1" applyFont="1" applyBorder="1" applyAlignment="1">
      <alignment vertical="top" wrapText="1"/>
      <protection/>
    </xf>
    <xf numFmtId="0" fontId="2" fillId="0" borderId="30" xfId="33" applyNumberFormat="1" applyFont="1" applyBorder="1" applyAlignment="1">
      <alignment vertical="top" wrapText="1"/>
      <protection/>
    </xf>
    <xf numFmtId="0" fontId="2" fillId="0" borderId="30" xfId="33" applyNumberFormat="1" applyFont="1" applyBorder="1" applyAlignment="1">
      <alignment horizontal="right" vertical="top" wrapText="1"/>
      <protection/>
    </xf>
    <xf numFmtId="166" fontId="2" fillId="0" borderId="31" xfId="59" applyNumberFormat="1" applyFont="1" applyBorder="1" applyAlignment="1">
      <alignment horizontal="right" vertical="top" wrapText="1"/>
    </xf>
    <xf numFmtId="0" fontId="2" fillId="0" borderId="32" xfId="33" applyNumberFormat="1" applyFont="1" applyFill="1" applyBorder="1" applyAlignment="1">
      <alignment horizontal="center" vertical="top" wrapText="1"/>
      <protection/>
    </xf>
    <xf numFmtId="0" fontId="2" fillId="0" borderId="33" xfId="33" applyNumberFormat="1" applyFont="1" applyBorder="1">
      <alignment/>
      <protection/>
    </xf>
    <xf numFmtId="0" fontId="2" fillId="0" borderId="30" xfId="33" applyNumberFormat="1" applyFont="1" applyBorder="1">
      <alignment/>
      <protection/>
    </xf>
    <xf numFmtId="1" fontId="2" fillId="0" borderId="31" xfId="33" applyNumberFormat="1" applyFont="1" applyBorder="1">
      <alignment/>
      <protection/>
    </xf>
    <xf numFmtId="0" fontId="3" fillId="0" borderId="15" xfId="33" applyNumberFormat="1" applyFont="1" applyBorder="1">
      <alignment/>
      <protection/>
    </xf>
    <xf numFmtId="0" fontId="3" fillId="0" borderId="24" xfId="33" applyNumberFormat="1" applyFont="1" applyBorder="1">
      <alignment/>
      <protection/>
    </xf>
    <xf numFmtId="0" fontId="2" fillId="0" borderId="20" xfId="33" applyNumberFormat="1" applyFont="1" applyBorder="1">
      <alignment/>
      <protection/>
    </xf>
    <xf numFmtId="1" fontId="2" fillId="0" borderId="20" xfId="33" applyNumberFormat="1" applyFont="1" applyBorder="1">
      <alignment/>
      <protection/>
    </xf>
    <xf numFmtId="1" fontId="2" fillId="0" borderId="34" xfId="33" applyNumberFormat="1" applyFont="1" applyBorder="1">
      <alignment/>
      <protection/>
    </xf>
    <xf numFmtId="0" fontId="3" fillId="0" borderId="35" xfId="33" applyNumberFormat="1" applyFont="1" applyFill="1" applyBorder="1" applyAlignment="1">
      <alignment horizontal="center" vertical="top" wrapText="1"/>
      <protection/>
    </xf>
    <xf numFmtId="0" fontId="3" fillId="0" borderId="36" xfId="33" applyNumberFormat="1" applyFont="1" applyFill="1" applyBorder="1">
      <alignment/>
      <protection/>
    </xf>
    <xf numFmtId="0" fontId="3" fillId="0" borderId="37" xfId="33" applyNumberFormat="1" applyFont="1" applyFill="1" applyBorder="1">
      <alignment/>
      <protection/>
    </xf>
    <xf numFmtId="0" fontId="3" fillId="0" borderId="37" xfId="33" applyNumberFormat="1" applyFont="1" applyBorder="1">
      <alignment/>
      <protection/>
    </xf>
    <xf numFmtId="0" fontId="3" fillId="0" borderId="38" xfId="33" applyNumberFormat="1" applyFont="1" applyBorder="1">
      <alignment/>
      <protection/>
    </xf>
    <xf numFmtId="0" fontId="2" fillId="0" borderId="39" xfId="33" applyNumberFormat="1" applyFont="1" applyFill="1" applyBorder="1" applyAlignment="1">
      <alignment horizontal="center" vertical="center" wrapText="1"/>
      <protection/>
    </xf>
    <xf numFmtId="0" fontId="2" fillId="0" borderId="40" xfId="33" applyNumberFormat="1" applyFont="1" applyFill="1" applyBorder="1" applyAlignment="1">
      <alignment horizontal="center" vertical="center" wrapText="1"/>
      <protection/>
    </xf>
    <xf numFmtId="0" fontId="2" fillId="0" borderId="22" xfId="33" applyNumberFormat="1" applyFont="1" applyFill="1" applyBorder="1" applyAlignment="1">
      <alignment horizontal="center" vertical="center" wrapText="1"/>
      <protection/>
    </xf>
    <xf numFmtId="0" fontId="2" fillId="0" borderId="41" xfId="33" applyNumberFormat="1" applyFont="1" applyFill="1" applyBorder="1" applyAlignment="1">
      <alignment horizontal="center" vertical="center" wrapText="1"/>
      <protection/>
    </xf>
    <xf numFmtId="0" fontId="2" fillId="0" borderId="42" xfId="33" applyNumberFormat="1" applyFont="1" applyBorder="1" applyAlignment="1">
      <alignment horizontal="center" vertical="center" wrapText="1"/>
      <protection/>
    </xf>
    <xf numFmtId="0" fontId="2" fillId="0" borderId="28" xfId="33" applyNumberFormat="1" applyFont="1" applyBorder="1" applyAlignment="1">
      <alignment horizontal="center" vertical="center" wrapText="1"/>
      <protection/>
    </xf>
    <xf numFmtId="0" fontId="3" fillId="0" borderId="10" xfId="33" applyNumberFormat="1" applyFont="1" applyFill="1" applyBorder="1" applyAlignment="1">
      <alignment horizontal="left" vertical="center"/>
      <protection/>
    </xf>
    <xf numFmtId="0" fontId="3" fillId="0" borderId="10" xfId="33" applyNumberFormat="1" applyFont="1" applyBorder="1" applyAlignment="1">
      <alignment horizontal="left" vertical="center"/>
      <protection/>
    </xf>
    <xf numFmtId="0" fontId="3" fillId="0" borderId="11" xfId="33" applyNumberFormat="1" applyFont="1" applyBorder="1" applyAlignment="1">
      <alignment horizontal="left" vertical="center"/>
      <protection/>
    </xf>
    <xf numFmtId="0" fontId="2" fillId="0" borderId="43" xfId="33" applyNumberFormat="1" applyFont="1" applyBorder="1" applyAlignment="1">
      <alignment horizontal="center" vertical="center" wrapText="1"/>
      <protection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17" xfId="33" applyNumberFormat="1" applyFont="1" applyBorder="1" applyAlignment="1">
      <alignment horizontal="center" vertical="center" wrapText="1"/>
      <protection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0" xfId="33" applyNumberFormat="1" applyFont="1" applyBorder="1" applyAlignment="1">
      <alignment horizontal="left" wrapText="1"/>
      <protection/>
    </xf>
    <xf numFmtId="0" fontId="3" fillId="0" borderId="10" xfId="33" applyNumberFormat="1" applyFont="1" applyFill="1" applyBorder="1" applyAlignment="1">
      <alignment horizontal="center" vertical="center"/>
      <protection/>
    </xf>
    <xf numFmtId="0" fontId="3" fillId="0" borderId="1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Alignment="1">
      <alignment wrapText="1"/>
      <protection/>
    </xf>
    <xf numFmtId="0" fontId="3" fillId="0" borderId="0" xfId="0" applyNumberFormat="1" applyFont="1" applyAlignment="1">
      <alignment wrapText="1"/>
    </xf>
    <xf numFmtId="0" fontId="2" fillId="0" borderId="10" xfId="33" applyNumberFormat="1" applyFont="1" applyBorder="1" applyAlignment="1">
      <alignment horizontal="center" vertical="center" wrapText="1"/>
      <protection/>
    </xf>
    <xf numFmtId="0" fontId="2" fillId="0" borderId="11" xfId="33" applyNumberFormat="1" applyFont="1" applyBorder="1" applyAlignment="1">
      <alignment horizontal="center" vertical="center" wrapText="1"/>
      <protection/>
    </xf>
    <xf numFmtId="0" fontId="2" fillId="0" borderId="23" xfId="33" applyNumberFormat="1" applyFont="1" applyFill="1" applyBorder="1" applyAlignment="1">
      <alignment horizontal="center" vertical="center" wrapText="1"/>
      <protection/>
    </xf>
    <xf numFmtId="0" fontId="2" fillId="0" borderId="46" xfId="33" applyNumberFormat="1" applyFont="1" applyFill="1" applyBorder="1" applyAlignment="1">
      <alignment horizontal="center" vertical="center" wrapText="1"/>
      <protection/>
    </xf>
    <xf numFmtId="0" fontId="2" fillId="33" borderId="21" xfId="33" applyNumberFormat="1" applyFont="1" applyFill="1" applyBorder="1" applyAlignment="1">
      <alignment horizontal="center" vertical="center" wrapText="1"/>
      <protection/>
    </xf>
    <xf numFmtId="0" fontId="2" fillId="33" borderId="22" xfId="0" applyNumberFormat="1" applyFont="1" applyFill="1" applyBorder="1" applyAlignment="1">
      <alignment horizontal="center" vertical="center" wrapText="1"/>
    </xf>
    <xf numFmtId="0" fontId="2" fillId="33" borderId="23" xfId="0" applyNumberFormat="1" applyFont="1" applyFill="1" applyBorder="1" applyAlignment="1">
      <alignment horizontal="center" vertical="center" wrapText="1"/>
    </xf>
    <xf numFmtId="0" fontId="2" fillId="0" borderId="12" xfId="33" applyNumberFormat="1" applyFont="1" applyBorder="1" applyAlignment="1">
      <alignment vertical="center" wrapText="1"/>
      <protection/>
    </xf>
    <xf numFmtId="0" fontId="2" fillId="0" borderId="42" xfId="33" applyNumberFormat="1" applyFont="1" applyFill="1" applyBorder="1" applyAlignment="1">
      <alignment horizontal="center" vertical="center" wrapText="1"/>
      <protection/>
    </xf>
    <xf numFmtId="0" fontId="2" fillId="0" borderId="34" xfId="33" applyNumberFormat="1" applyFont="1" applyFill="1" applyBorder="1" applyAlignment="1">
      <alignment horizontal="center" vertical="center" wrapText="1"/>
      <protection/>
    </xf>
    <xf numFmtId="0" fontId="2" fillId="0" borderId="13" xfId="33" applyNumberFormat="1" applyFont="1" applyBorder="1" applyAlignment="1">
      <alignment horizontal="center" vertical="center" wrapText="1"/>
      <protection/>
    </xf>
    <xf numFmtId="0" fontId="2" fillId="0" borderId="26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tabSelected="1" zoomScale="75" zoomScaleNormal="75" zoomScalePageLayoutView="0" workbookViewId="0" topLeftCell="A16">
      <selection activeCell="S21" sqref="S21:S39"/>
    </sheetView>
  </sheetViews>
  <sheetFormatPr defaultColWidth="8.7109375" defaultRowHeight="12.75"/>
  <cols>
    <col min="1" max="1" width="52.57421875" style="9" customWidth="1"/>
    <col min="2" max="2" width="15.7109375" style="23" bestFit="1" customWidth="1"/>
    <col min="3" max="3" width="10.57421875" style="9" bestFit="1" customWidth="1"/>
    <col min="4" max="4" width="10.7109375" style="20" customWidth="1"/>
    <col min="5" max="5" width="13.00390625" style="20" customWidth="1"/>
    <col min="6" max="6" width="10.00390625" style="9" bestFit="1" customWidth="1"/>
    <col min="7" max="7" width="11.7109375" style="9" bestFit="1" customWidth="1"/>
    <col min="8" max="8" width="10.8515625" style="9" customWidth="1"/>
    <col min="9" max="9" width="8.57421875" style="9" customWidth="1"/>
    <col min="10" max="10" width="11.00390625" style="9" bestFit="1" customWidth="1"/>
    <col min="11" max="11" width="10.00390625" style="9" bestFit="1" customWidth="1"/>
    <col min="12" max="12" width="8.8515625" style="9" bestFit="1" customWidth="1"/>
    <col min="13" max="13" width="9.8515625" style="9" bestFit="1" customWidth="1"/>
    <col min="14" max="14" width="9.421875" style="9" customWidth="1"/>
    <col min="15" max="15" width="12.57421875" style="9" customWidth="1"/>
    <col min="16" max="16" width="9.421875" style="9" bestFit="1" customWidth="1"/>
    <col min="17" max="17" width="9.57421875" style="9" customWidth="1"/>
    <col min="18" max="18" width="9.28125" style="9" bestFit="1" customWidth="1"/>
    <col min="19" max="19" width="13.421875" style="15" customWidth="1"/>
    <col min="20" max="25" width="8.7109375" style="9" customWidth="1"/>
    <col min="26" max="16384" width="8.7109375" style="1" customWidth="1"/>
  </cols>
  <sheetData>
    <row r="1" spans="1:12" ht="15.75">
      <c r="A1" s="34" t="s">
        <v>71</v>
      </c>
      <c r="B1" s="8"/>
      <c r="C1" s="103" t="s">
        <v>33</v>
      </c>
      <c r="D1" s="103"/>
      <c r="E1" s="103"/>
      <c r="F1" s="103"/>
      <c r="G1" s="103"/>
      <c r="H1" s="103"/>
      <c r="I1" s="103"/>
      <c r="J1" s="103"/>
      <c r="K1" s="103"/>
      <c r="L1" s="103"/>
    </row>
    <row r="2" spans="1:10" ht="15.75">
      <c r="A2" s="10" t="s">
        <v>0</v>
      </c>
      <c r="B2" s="11">
        <v>19991.68</v>
      </c>
      <c r="C2" s="104" t="s">
        <v>1</v>
      </c>
      <c r="D2" s="104"/>
      <c r="E2" s="104"/>
      <c r="F2" s="104"/>
      <c r="G2" s="104"/>
      <c r="H2" s="104"/>
      <c r="I2" s="104"/>
      <c r="J2" s="104"/>
    </row>
    <row r="3" spans="1:37" s="2" customFormat="1" ht="15.75">
      <c r="A3" s="12" t="s">
        <v>2</v>
      </c>
      <c r="B3" s="13">
        <v>323</v>
      </c>
      <c r="C3" s="105"/>
      <c r="D3" s="105"/>
      <c r="E3" s="105"/>
      <c r="F3" s="105"/>
      <c r="G3" s="105"/>
      <c r="H3" s="105"/>
      <c r="I3" s="105"/>
      <c r="J3" s="105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8" ht="15.75">
      <c r="A4" s="10" t="s">
        <v>3</v>
      </c>
      <c r="B4" s="11">
        <v>910</v>
      </c>
      <c r="C4" s="95" t="s">
        <v>4</v>
      </c>
      <c r="D4" s="95"/>
      <c r="E4" s="95"/>
      <c r="F4" s="95"/>
      <c r="G4" s="95"/>
      <c r="H4" s="95"/>
      <c r="I4" s="95"/>
      <c r="J4" s="95"/>
      <c r="P4" s="15"/>
      <c r="Q4" s="15"/>
      <c r="R4" s="15"/>
    </row>
    <row r="5" spans="1:10" ht="15.75">
      <c r="A5" s="10" t="s">
        <v>5</v>
      </c>
      <c r="B5" s="11" t="s">
        <v>6</v>
      </c>
      <c r="C5" s="95" t="s">
        <v>7</v>
      </c>
      <c r="D5" s="95"/>
      <c r="E5" s="95"/>
      <c r="F5" s="95"/>
      <c r="G5" s="95"/>
      <c r="H5" s="95"/>
      <c r="I5" s="95"/>
      <c r="J5" s="95"/>
    </row>
    <row r="6" spans="1:10" ht="15.75">
      <c r="A6" s="10" t="s">
        <v>8</v>
      </c>
      <c r="B6" s="11">
        <v>1992</v>
      </c>
      <c r="C6" s="95" t="s">
        <v>9</v>
      </c>
      <c r="D6" s="95"/>
      <c r="E6" s="95"/>
      <c r="F6" s="95"/>
      <c r="G6" s="95"/>
      <c r="H6" s="95"/>
      <c r="I6" s="95"/>
      <c r="J6" s="95"/>
    </row>
    <row r="7" spans="1:10" ht="15.75">
      <c r="A7" s="10" t="s">
        <v>10</v>
      </c>
      <c r="B7" s="11">
        <v>10</v>
      </c>
      <c r="C7" s="95" t="s">
        <v>11</v>
      </c>
      <c r="D7" s="95"/>
      <c r="E7" s="95"/>
      <c r="F7" s="95"/>
      <c r="G7" s="95"/>
      <c r="H7" s="95"/>
      <c r="I7" s="95"/>
      <c r="J7" s="95"/>
    </row>
    <row r="8" spans="1:10" ht="15.75">
      <c r="A8" s="10" t="s">
        <v>12</v>
      </c>
      <c r="B8" s="11">
        <v>8</v>
      </c>
      <c r="C8" s="95" t="s">
        <v>13</v>
      </c>
      <c r="D8" s="95"/>
      <c r="E8" s="95"/>
      <c r="F8" s="95"/>
      <c r="G8" s="95"/>
      <c r="H8" s="95"/>
      <c r="I8" s="95"/>
      <c r="J8" s="95"/>
    </row>
    <row r="9" spans="1:10" ht="15.75">
      <c r="A9" s="10" t="s">
        <v>14</v>
      </c>
      <c r="B9" s="11">
        <v>3787</v>
      </c>
      <c r="C9" s="95" t="s">
        <v>15</v>
      </c>
      <c r="D9" s="95"/>
      <c r="E9" s="95"/>
      <c r="F9" s="95"/>
      <c r="G9" s="95"/>
      <c r="H9" s="95"/>
      <c r="I9" s="95"/>
      <c r="J9" s="95"/>
    </row>
    <row r="10" spans="1:10" ht="15.75">
      <c r="A10" s="10" t="s">
        <v>16</v>
      </c>
      <c r="B10" s="11">
        <v>4099</v>
      </c>
      <c r="C10" s="95"/>
      <c r="D10" s="95"/>
      <c r="E10" s="95"/>
      <c r="F10" s="95"/>
      <c r="G10" s="95"/>
      <c r="H10" s="95"/>
      <c r="I10" s="95"/>
      <c r="J10" s="95"/>
    </row>
    <row r="11" spans="1:10" ht="15.75">
      <c r="A11" s="10" t="s">
        <v>17</v>
      </c>
      <c r="B11" s="11">
        <v>1830</v>
      </c>
      <c r="C11" s="95" t="s">
        <v>49</v>
      </c>
      <c r="D11" s="95"/>
      <c r="E11" s="95"/>
      <c r="F11" s="95"/>
      <c r="G11" s="95"/>
      <c r="H11" s="95"/>
      <c r="I11" s="95"/>
      <c r="J11" s="95"/>
    </row>
    <row r="12" spans="1:10" ht="15.75">
      <c r="A12" s="10" t="s">
        <v>18</v>
      </c>
      <c r="B12" s="11">
        <v>11</v>
      </c>
      <c r="C12" s="96"/>
      <c r="D12" s="96"/>
      <c r="E12" s="96"/>
      <c r="F12" s="96"/>
      <c r="G12" s="96"/>
      <c r="H12" s="96"/>
      <c r="I12" s="96"/>
      <c r="J12" s="96"/>
    </row>
    <row r="13" spans="1:10" ht="15.75">
      <c r="A13" s="10" t="s">
        <v>52</v>
      </c>
      <c r="B13" s="36">
        <v>58200</v>
      </c>
      <c r="C13" s="96"/>
      <c r="D13" s="96"/>
      <c r="E13" s="96"/>
      <c r="F13" s="96"/>
      <c r="G13" s="96"/>
      <c r="H13" s="96"/>
      <c r="I13" s="96"/>
      <c r="J13" s="96"/>
    </row>
    <row r="14" spans="1:10" ht="15.75">
      <c r="A14" s="10" t="s">
        <v>53</v>
      </c>
      <c r="B14" s="36">
        <f>(2.8*12*B2)*0.94</f>
        <v>631417.2211199999</v>
      </c>
      <c r="C14" s="96"/>
      <c r="D14" s="96"/>
      <c r="E14" s="96"/>
      <c r="F14" s="96"/>
      <c r="G14" s="96"/>
      <c r="H14" s="96"/>
      <c r="I14" s="96"/>
      <c r="J14" s="96"/>
    </row>
    <row r="15" spans="1:10" ht="15.75">
      <c r="A15" s="10" t="s">
        <v>54</v>
      </c>
      <c r="B15" s="37">
        <v>377978</v>
      </c>
      <c r="C15" s="96"/>
      <c r="D15" s="96"/>
      <c r="E15" s="96"/>
      <c r="F15" s="96"/>
      <c r="G15" s="96"/>
      <c r="H15" s="96"/>
      <c r="I15" s="96"/>
      <c r="J15" s="96"/>
    </row>
    <row r="16" spans="1:10" ht="15.75">
      <c r="A16" s="35" t="s">
        <v>72</v>
      </c>
      <c r="B16" s="38">
        <v>105604</v>
      </c>
      <c r="C16" s="33"/>
      <c r="D16" s="33"/>
      <c r="E16" s="33"/>
      <c r="F16" s="33"/>
      <c r="G16" s="33"/>
      <c r="H16" s="33"/>
      <c r="I16" s="33"/>
      <c r="J16" s="33"/>
    </row>
    <row r="17" spans="1:10" ht="16.5" thickBot="1">
      <c r="A17" s="24" t="s">
        <v>55</v>
      </c>
      <c r="B17" s="38">
        <f>SUM(B13:B16)</f>
        <v>1173199.22112</v>
      </c>
      <c r="C17" s="97"/>
      <c r="D17" s="97"/>
      <c r="E17" s="97"/>
      <c r="F17" s="97"/>
      <c r="G17" s="97"/>
      <c r="H17" s="97"/>
      <c r="I17" s="97"/>
      <c r="J17" s="97"/>
    </row>
    <row r="18" spans="1:25" s="4" customFormat="1" ht="16.5" thickBot="1">
      <c r="A18" s="39"/>
      <c r="B18" s="112" t="s">
        <v>56</v>
      </c>
      <c r="C18" s="113"/>
      <c r="D18" s="113"/>
      <c r="E18" s="114"/>
      <c r="F18" s="98" t="s">
        <v>57</v>
      </c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100"/>
      <c r="T18" s="15"/>
      <c r="U18" s="15"/>
      <c r="V18" s="15"/>
      <c r="W18" s="15"/>
      <c r="X18" s="15"/>
      <c r="Y18" s="15"/>
    </row>
    <row r="19" spans="1:25" s="4" customFormat="1" ht="15.75">
      <c r="A19" s="115" t="s">
        <v>50</v>
      </c>
      <c r="B19" s="118" t="s">
        <v>45</v>
      </c>
      <c r="C19" s="108" t="s">
        <v>43</v>
      </c>
      <c r="D19" s="108" t="s">
        <v>46</v>
      </c>
      <c r="E19" s="101" t="s">
        <v>44</v>
      </c>
      <c r="F19" s="116" t="s">
        <v>51</v>
      </c>
      <c r="G19" s="89" t="s">
        <v>19</v>
      </c>
      <c r="H19" s="91" t="s">
        <v>20</v>
      </c>
      <c r="I19" s="91" t="s">
        <v>21</v>
      </c>
      <c r="J19" s="91" t="s">
        <v>22</v>
      </c>
      <c r="K19" s="91" t="s">
        <v>23</v>
      </c>
      <c r="L19" s="91" t="s">
        <v>24</v>
      </c>
      <c r="M19" s="91" t="s">
        <v>25</v>
      </c>
      <c r="N19" s="91" t="s">
        <v>26</v>
      </c>
      <c r="O19" s="91" t="s">
        <v>27</v>
      </c>
      <c r="P19" s="91" t="s">
        <v>28</v>
      </c>
      <c r="Q19" s="91" t="s">
        <v>29</v>
      </c>
      <c r="R19" s="110" t="s">
        <v>30</v>
      </c>
      <c r="S19" s="93" t="s">
        <v>48</v>
      </c>
      <c r="T19" s="15"/>
      <c r="U19" s="15"/>
      <c r="V19" s="15"/>
      <c r="W19" s="15"/>
      <c r="X19" s="15"/>
      <c r="Y19" s="15"/>
    </row>
    <row r="20" spans="1:25" s="4" customFormat="1" ht="16.5" thickBot="1">
      <c r="A20" s="115"/>
      <c r="B20" s="119"/>
      <c r="C20" s="109"/>
      <c r="D20" s="109"/>
      <c r="E20" s="102"/>
      <c r="F20" s="117"/>
      <c r="G20" s="90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111"/>
      <c r="S20" s="94"/>
      <c r="T20" s="15"/>
      <c r="U20" s="15"/>
      <c r="V20" s="15"/>
      <c r="W20" s="15"/>
      <c r="X20" s="15"/>
      <c r="Y20" s="15"/>
    </row>
    <row r="21" spans="1:19" ht="15.75">
      <c r="A21" s="30" t="s">
        <v>59</v>
      </c>
      <c r="B21" s="59" t="s">
        <v>60</v>
      </c>
      <c r="C21" s="60">
        <v>8</v>
      </c>
      <c r="D21" s="61">
        <v>3000</v>
      </c>
      <c r="E21" s="62">
        <f>C21*D21</f>
        <v>24000</v>
      </c>
      <c r="F21" s="84" t="s">
        <v>31</v>
      </c>
      <c r="G21" s="85"/>
      <c r="H21" s="86"/>
      <c r="I21" s="86"/>
      <c r="J21" s="87"/>
      <c r="K21" s="87"/>
      <c r="L21" s="87"/>
      <c r="M21" s="87"/>
      <c r="N21" s="87"/>
      <c r="O21" s="87"/>
      <c r="P21" s="87"/>
      <c r="Q21" s="87"/>
      <c r="R21" s="88"/>
      <c r="S21" s="81"/>
    </row>
    <row r="22" spans="1:19" ht="15.75">
      <c r="A22" s="30" t="s">
        <v>63</v>
      </c>
      <c r="B22" s="31" t="s">
        <v>47</v>
      </c>
      <c r="C22" s="48">
        <v>4</v>
      </c>
      <c r="D22" s="49">
        <v>3500</v>
      </c>
      <c r="E22" s="50">
        <f aca="true" t="shared" si="0" ref="E22:E35">C22*D22</f>
        <v>14000</v>
      </c>
      <c r="F22" s="53" t="s">
        <v>31</v>
      </c>
      <c r="G22" s="51"/>
      <c r="H22" s="16"/>
      <c r="I22" s="16"/>
      <c r="J22" s="17"/>
      <c r="K22" s="17"/>
      <c r="L22" s="17">
        <v>18000</v>
      </c>
      <c r="M22" s="17"/>
      <c r="N22" s="17"/>
      <c r="O22" s="17"/>
      <c r="P22" s="17"/>
      <c r="Q22" s="17"/>
      <c r="R22" s="79"/>
      <c r="S22" s="82">
        <f>SUM(G22:R22)</f>
        <v>18000</v>
      </c>
    </row>
    <row r="23" spans="1:19" ht="15.75">
      <c r="A23" s="40" t="s">
        <v>70</v>
      </c>
      <c r="B23" s="31" t="s">
        <v>47</v>
      </c>
      <c r="C23" s="48">
        <v>1</v>
      </c>
      <c r="D23" s="49">
        <v>6000</v>
      </c>
      <c r="E23" s="50">
        <f t="shared" si="0"/>
        <v>6000</v>
      </c>
      <c r="F23" s="53" t="s">
        <v>31</v>
      </c>
      <c r="G23" s="51"/>
      <c r="H23" s="16"/>
      <c r="I23" s="16"/>
      <c r="J23" s="17">
        <v>6000</v>
      </c>
      <c r="K23" s="17"/>
      <c r="L23" s="17"/>
      <c r="M23" s="17"/>
      <c r="N23" s="17"/>
      <c r="O23" s="17"/>
      <c r="P23" s="17"/>
      <c r="Q23" s="17"/>
      <c r="R23" s="79"/>
      <c r="S23" s="82">
        <f>SUM(G23:R23)</f>
        <v>6000</v>
      </c>
    </row>
    <row r="24" spans="1:19" ht="31.5">
      <c r="A24" s="30" t="s">
        <v>69</v>
      </c>
      <c r="B24" s="31" t="s">
        <v>66</v>
      </c>
      <c r="C24" s="48">
        <v>1</v>
      </c>
      <c r="D24" s="49">
        <v>121000</v>
      </c>
      <c r="E24" s="50">
        <f t="shared" si="0"/>
        <v>121000</v>
      </c>
      <c r="F24" s="53" t="s">
        <v>31</v>
      </c>
      <c r="G24" s="51"/>
      <c r="H24" s="16">
        <v>132138.18</v>
      </c>
      <c r="I24" s="16"/>
      <c r="J24" s="17"/>
      <c r="K24" s="17"/>
      <c r="L24" s="17"/>
      <c r="M24" s="17"/>
      <c r="N24" s="17"/>
      <c r="O24" s="17"/>
      <c r="P24" s="17"/>
      <c r="Q24" s="17"/>
      <c r="R24" s="79"/>
      <c r="S24" s="82">
        <f>SUM(G24:R24)</f>
        <v>132138.18</v>
      </c>
    </row>
    <row r="25" spans="1:19" ht="15.75">
      <c r="A25" s="41" t="s">
        <v>75</v>
      </c>
      <c r="B25" s="31" t="s">
        <v>61</v>
      </c>
      <c r="C25" s="48">
        <v>2</v>
      </c>
      <c r="D25" s="49">
        <v>85000</v>
      </c>
      <c r="E25" s="50">
        <f t="shared" si="0"/>
        <v>170000</v>
      </c>
      <c r="F25" s="53" t="s">
        <v>31</v>
      </c>
      <c r="G25" s="51"/>
      <c r="H25" s="17"/>
      <c r="I25" s="16"/>
      <c r="J25" s="17">
        <v>137944.96</v>
      </c>
      <c r="K25" s="17"/>
      <c r="L25" s="17"/>
      <c r="M25" s="17"/>
      <c r="N25" s="17"/>
      <c r="O25" s="17"/>
      <c r="P25" s="17"/>
      <c r="Q25" s="17"/>
      <c r="R25" s="79"/>
      <c r="S25" s="82">
        <f>SUM(G25:R25)</f>
        <v>137944.96</v>
      </c>
    </row>
    <row r="26" spans="1:19" ht="15.75">
      <c r="A26" s="42" t="s">
        <v>62</v>
      </c>
      <c r="B26" s="31" t="s">
        <v>61</v>
      </c>
      <c r="C26" s="48">
        <v>1</v>
      </c>
      <c r="D26" s="49">
        <v>750</v>
      </c>
      <c r="E26" s="50">
        <f t="shared" si="0"/>
        <v>750</v>
      </c>
      <c r="F26" s="53" t="s">
        <v>31</v>
      </c>
      <c r="G26" s="51"/>
      <c r="H26" s="16"/>
      <c r="I26" s="16"/>
      <c r="J26" s="17"/>
      <c r="K26" s="17"/>
      <c r="L26" s="17"/>
      <c r="M26" s="17"/>
      <c r="N26" s="17">
        <v>689.61</v>
      </c>
      <c r="O26" s="17"/>
      <c r="P26" s="17"/>
      <c r="Q26" s="17"/>
      <c r="R26" s="79"/>
      <c r="S26" s="82">
        <f>SUM(G26:R26)</f>
        <v>689.61</v>
      </c>
    </row>
    <row r="27" spans="1:19" ht="15.75">
      <c r="A27" s="43" t="s">
        <v>64</v>
      </c>
      <c r="B27" s="31" t="s">
        <v>47</v>
      </c>
      <c r="C27" s="48">
        <v>1</v>
      </c>
      <c r="D27" s="49">
        <v>6000</v>
      </c>
      <c r="E27" s="50">
        <f t="shared" si="0"/>
        <v>6000</v>
      </c>
      <c r="F27" s="53" t="s">
        <v>31</v>
      </c>
      <c r="G27" s="51"/>
      <c r="H27" s="16"/>
      <c r="I27" s="16"/>
      <c r="J27" s="17">
        <v>6000</v>
      </c>
      <c r="K27" s="17"/>
      <c r="L27" s="17"/>
      <c r="M27" s="17"/>
      <c r="N27" s="17"/>
      <c r="O27" s="17"/>
      <c r="P27" s="17"/>
      <c r="Q27" s="17"/>
      <c r="R27" s="79"/>
      <c r="S27" s="82">
        <f aca="true" t="shared" si="1" ref="S27:S33">SUM(G27:R27)</f>
        <v>6000</v>
      </c>
    </row>
    <row r="28" spans="1:19" ht="15.75">
      <c r="A28" s="32" t="s">
        <v>77</v>
      </c>
      <c r="B28" s="31" t="s">
        <v>61</v>
      </c>
      <c r="C28" s="48">
        <v>3</v>
      </c>
      <c r="D28" s="49">
        <v>45000</v>
      </c>
      <c r="E28" s="50">
        <f t="shared" si="0"/>
        <v>135000</v>
      </c>
      <c r="F28" s="53" t="s">
        <v>31</v>
      </c>
      <c r="G28" s="65"/>
      <c r="H28" s="16"/>
      <c r="I28" s="16"/>
      <c r="J28" s="16"/>
      <c r="K28" s="17"/>
      <c r="L28" s="17"/>
      <c r="M28" s="17">
        <v>113058</v>
      </c>
      <c r="N28" s="17"/>
      <c r="O28" s="17"/>
      <c r="P28" s="17"/>
      <c r="Q28" s="17"/>
      <c r="R28" s="79"/>
      <c r="S28" s="82">
        <f t="shared" si="1"/>
        <v>113058</v>
      </c>
    </row>
    <row r="29" spans="1:19" ht="31.5">
      <c r="A29" s="32" t="s">
        <v>81</v>
      </c>
      <c r="B29" s="31"/>
      <c r="C29" s="48"/>
      <c r="D29" s="49"/>
      <c r="E29" s="50">
        <v>114500</v>
      </c>
      <c r="F29" s="53" t="s">
        <v>31</v>
      </c>
      <c r="G29" s="51"/>
      <c r="H29" s="16"/>
      <c r="I29" s="16"/>
      <c r="J29" s="17">
        <v>2243.76</v>
      </c>
      <c r="K29" s="17"/>
      <c r="L29" s="17"/>
      <c r="M29" s="17">
        <f>987.78</f>
        <v>987.78</v>
      </c>
      <c r="N29" s="17">
        <v>1173.76</v>
      </c>
      <c r="O29" s="17">
        <f>947.32+932.77+485.19+3061.88+12214.04</f>
        <v>17641.2</v>
      </c>
      <c r="P29" s="17">
        <f>2951.99+15859.12+6476.61</f>
        <v>25287.72</v>
      </c>
      <c r="Q29" s="17">
        <f>3711.32+9479.52</f>
        <v>13190.84</v>
      </c>
      <c r="R29" s="79"/>
      <c r="S29" s="82">
        <f t="shared" si="1"/>
        <v>60525.06</v>
      </c>
    </row>
    <row r="30" spans="1:19" ht="15.75">
      <c r="A30" s="58" t="s">
        <v>80</v>
      </c>
      <c r="B30" s="31"/>
      <c r="C30" s="48"/>
      <c r="D30" s="49"/>
      <c r="E30" s="50"/>
      <c r="F30" s="53" t="s">
        <v>31</v>
      </c>
      <c r="G30" s="51"/>
      <c r="H30" s="16"/>
      <c r="I30" s="16"/>
      <c r="J30" s="17"/>
      <c r="K30" s="17"/>
      <c r="L30" s="17"/>
      <c r="M30" s="17">
        <v>73313.93</v>
      </c>
      <c r="N30" s="17"/>
      <c r="O30" s="17">
        <v>10112.6</v>
      </c>
      <c r="P30" s="17"/>
      <c r="Q30" s="17"/>
      <c r="R30" s="79"/>
      <c r="S30" s="82">
        <f t="shared" si="1"/>
        <v>83426.53</v>
      </c>
    </row>
    <row r="31" spans="1:19" ht="15.75">
      <c r="A31" s="58" t="s">
        <v>78</v>
      </c>
      <c r="B31" s="31"/>
      <c r="C31" s="48"/>
      <c r="D31" s="49"/>
      <c r="E31" s="50"/>
      <c r="F31" s="53" t="s">
        <v>31</v>
      </c>
      <c r="G31" s="51"/>
      <c r="H31" s="16"/>
      <c r="I31" s="16"/>
      <c r="J31" s="17"/>
      <c r="K31" s="17"/>
      <c r="L31" s="17">
        <v>4963.56</v>
      </c>
      <c r="M31" s="17"/>
      <c r="N31" s="17"/>
      <c r="O31" s="17"/>
      <c r="P31" s="17"/>
      <c r="Q31" s="17"/>
      <c r="R31" s="79"/>
      <c r="S31" s="82">
        <f t="shared" si="1"/>
        <v>4963.56</v>
      </c>
    </row>
    <row r="32" spans="1:19" ht="15.75">
      <c r="A32" s="58" t="s">
        <v>79</v>
      </c>
      <c r="B32" s="31"/>
      <c r="C32" s="48"/>
      <c r="D32" s="49"/>
      <c r="E32" s="50"/>
      <c r="F32" s="53" t="s">
        <v>31</v>
      </c>
      <c r="G32" s="51"/>
      <c r="H32" s="16"/>
      <c r="I32" s="16"/>
      <c r="J32" s="17"/>
      <c r="K32" s="17">
        <v>2700</v>
      </c>
      <c r="L32" s="17"/>
      <c r="M32" s="17"/>
      <c r="N32" s="17"/>
      <c r="O32" s="17"/>
      <c r="P32" s="17"/>
      <c r="Q32" s="17"/>
      <c r="R32" s="79"/>
      <c r="S32" s="82">
        <f t="shared" si="1"/>
        <v>2700</v>
      </c>
    </row>
    <row r="33" spans="1:19" ht="15.75">
      <c r="A33" s="44" t="s">
        <v>67</v>
      </c>
      <c r="B33" s="31" t="s">
        <v>66</v>
      </c>
      <c r="C33" s="48">
        <v>1</v>
      </c>
      <c r="D33" s="49">
        <v>155000</v>
      </c>
      <c r="E33" s="50">
        <f t="shared" si="0"/>
        <v>155000</v>
      </c>
      <c r="F33" s="53" t="s">
        <v>31</v>
      </c>
      <c r="G33" s="51">
        <v>142017.14</v>
      </c>
      <c r="H33" s="16"/>
      <c r="I33" s="16"/>
      <c r="J33" s="17"/>
      <c r="K33" s="17"/>
      <c r="L33" s="17"/>
      <c r="M33" s="17"/>
      <c r="N33" s="17"/>
      <c r="O33" s="17"/>
      <c r="P33" s="17"/>
      <c r="Q33" s="17"/>
      <c r="R33" s="79"/>
      <c r="S33" s="82">
        <f t="shared" si="1"/>
        <v>142017.14</v>
      </c>
    </row>
    <row r="34" spans="1:19" ht="15.75">
      <c r="A34" s="40" t="s">
        <v>65</v>
      </c>
      <c r="B34" s="31" t="s">
        <v>66</v>
      </c>
      <c r="C34" s="48"/>
      <c r="D34" s="49"/>
      <c r="E34" s="50">
        <v>300000</v>
      </c>
      <c r="F34" s="53" t="s">
        <v>31</v>
      </c>
      <c r="G34" s="51"/>
      <c r="H34" s="16"/>
      <c r="I34" s="16"/>
      <c r="J34" s="28"/>
      <c r="K34" s="17"/>
      <c r="L34" s="17"/>
      <c r="M34" s="17"/>
      <c r="N34" s="17"/>
      <c r="O34" s="29"/>
      <c r="P34" s="17"/>
      <c r="Q34" s="17">
        <v>177820.05</v>
      </c>
      <c r="R34" s="79"/>
      <c r="S34" s="82">
        <f>SUM(G34:R34)</f>
        <v>177820.05</v>
      </c>
    </row>
    <row r="35" spans="1:19" ht="15.75">
      <c r="A35" s="45" t="s">
        <v>68</v>
      </c>
      <c r="B35" s="31" t="s">
        <v>47</v>
      </c>
      <c r="C35" s="48">
        <v>28</v>
      </c>
      <c r="D35" s="49">
        <v>1000</v>
      </c>
      <c r="E35" s="50">
        <f t="shared" si="0"/>
        <v>28000</v>
      </c>
      <c r="F35" s="53" t="s">
        <v>31</v>
      </c>
      <c r="G35" s="51"/>
      <c r="H35" s="16">
        <v>33892.39</v>
      </c>
      <c r="I35" s="16"/>
      <c r="J35" s="17"/>
      <c r="K35" s="17"/>
      <c r="L35" s="17"/>
      <c r="M35" s="17"/>
      <c r="N35" s="17"/>
      <c r="O35" s="17">
        <v>23566.22</v>
      </c>
      <c r="P35" s="17"/>
      <c r="Q35" s="17"/>
      <c r="R35" s="79"/>
      <c r="S35" s="82">
        <f>SUM(G35:R35)</f>
        <v>57458.61</v>
      </c>
    </row>
    <row r="36" spans="1:19" ht="15.75">
      <c r="A36" s="43" t="s">
        <v>76</v>
      </c>
      <c r="B36" s="31"/>
      <c r="C36" s="48"/>
      <c r="D36" s="49"/>
      <c r="E36" s="50"/>
      <c r="F36" s="53" t="s">
        <v>31</v>
      </c>
      <c r="G36" s="51"/>
      <c r="H36" s="16"/>
      <c r="I36" s="16"/>
      <c r="J36" s="17">
        <v>16952.95</v>
      </c>
      <c r="K36" s="17"/>
      <c r="L36" s="17"/>
      <c r="M36" s="17"/>
      <c r="N36" s="17"/>
      <c r="O36" s="17"/>
      <c r="P36" s="17"/>
      <c r="Q36" s="17"/>
      <c r="R36" s="79"/>
      <c r="S36" s="82">
        <f>SUM(G36:R36)</f>
        <v>16952.95</v>
      </c>
    </row>
    <row r="37" spans="1:19" ht="15.75">
      <c r="A37" s="43" t="s">
        <v>82</v>
      </c>
      <c r="B37" s="31"/>
      <c r="C37" s="48"/>
      <c r="D37" s="49"/>
      <c r="E37" s="50"/>
      <c r="F37" s="53" t="s">
        <v>31</v>
      </c>
      <c r="G37" s="51"/>
      <c r="H37" s="16"/>
      <c r="I37" s="16"/>
      <c r="J37" s="17"/>
      <c r="K37" s="17"/>
      <c r="L37" s="17"/>
      <c r="M37" s="17"/>
      <c r="N37" s="17"/>
      <c r="O37" s="17"/>
      <c r="P37" s="17">
        <v>20658.56</v>
      </c>
      <c r="Q37" s="17"/>
      <c r="R37" s="79"/>
      <c r="S37" s="82">
        <f>SUM(G37:R37)</f>
        <v>20658.56</v>
      </c>
    </row>
    <row r="38" spans="1:19" ht="15.75">
      <c r="A38" s="43" t="s">
        <v>83</v>
      </c>
      <c r="B38" s="31"/>
      <c r="C38" s="48"/>
      <c r="D38" s="49"/>
      <c r="E38" s="50"/>
      <c r="F38" s="53" t="s">
        <v>31</v>
      </c>
      <c r="G38" s="51"/>
      <c r="H38" s="16"/>
      <c r="I38" s="16"/>
      <c r="J38" s="17"/>
      <c r="K38" s="17"/>
      <c r="L38" s="17"/>
      <c r="M38" s="17"/>
      <c r="N38" s="17"/>
      <c r="O38" s="17"/>
      <c r="P38" s="17">
        <v>41699.18</v>
      </c>
      <c r="Q38" s="17"/>
      <c r="R38" s="79"/>
      <c r="S38" s="82">
        <f>SUM(G38:R38)</f>
        <v>41699.18</v>
      </c>
    </row>
    <row r="39" spans="1:19" ht="16.5" thickBot="1">
      <c r="A39" s="63" t="s">
        <v>84</v>
      </c>
      <c r="B39" s="66"/>
      <c r="C39" s="67"/>
      <c r="D39" s="68"/>
      <c r="E39" s="69"/>
      <c r="F39" s="70" t="s">
        <v>31</v>
      </c>
      <c r="G39" s="52"/>
      <c r="H39" s="46"/>
      <c r="I39" s="46"/>
      <c r="J39" s="47"/>
      <c r="K39" s="47"/>
      <c r="L39" s="47"/>
      <c r="M39" s="47"/>
      <c r="N39" s="47"/>
      <c r="O39" s="47"/>
      <c r="P39" s="47"/>
      <c r="Q39" s="47">
        <v>27110.09</v>
      </c>
      <c r="R39" s="80"/>
      <c r="S39" s="83">
        <f>SUM(G39:R39)</f>
        <v>27110.09</v>
      </c>
    </row>
    <row r="40" spans="1:25" s="4" customFormat="1" ht="16.5" thickBot="1">
      <c r="A40" s="64" t="s">
        <v>32</v>
      </c>
      <c r="B40" s="71"/>
      <c r="C40" s="72"/>
      <c r="D40" s="73"/>
      <c r="E40" s="74">
        <f>SUM(E21:E35)</f>
        <v>1074250</v>
      </c>
      <c r="F40" s="75" t="s">
        <v>31</v>
      </c>
      <c r="G40" s="76">
        <f aca="true" t="shared" si="2" ref="G40:R40">SUM(G22:G36)</f>
        <v>142017.14</v>
      </c>
      <c r="H40" s="77">
        <f t="shared" si="2"/>
        <v>166030.57</v>
      </c>
      <c r="I40" s="77">
        <f t="shared" si="2"/>
        <v>0</v>
      </c>
      <c r="J40" s="77">
        <f t="shared" si="2"/>
        <v>169141.67</v>
      </c>
      <c r="K40" s="77">
        <f t="shared" si="2"/>
        <v>2700</v>
      </c>
      <c r="L40" s="77">
        <f t="shared" si="2"/>
        <v>22963.56</v>
      </c>
      <c r="M40" s="77">
        <f t="shared" si="2"/>
        <v>187359.71</v>
      </c>
      <c r="N40" s="77">
        <f t="shared" si="2"/>
        <v>1863.37</v>
      </c>
      <c r="O40" s="77">
        <f t="shared" si="2"/>
        <v>51320.020000000004</v>
      </c>
      <c r="P40" s="77">
        <f>SUM(P21:P38)</f>
        <v>87645.45999999999</v>
      </c>
      <c r="Q40" s="77">
        <f>SUM(Q21:Q39)</f>
        <v>218120.97999999998</v>
      </c>
      <c r="R40" s="77">
        <f t="shared" si="2"/>
        <v>0</v>
      </c>
      <c r="S40" s="78">
        <f>SUM(G40:R40)</f>
        <v>1049162.48</v>
      </c>
      <c r="T40" s="15"/>
      <c r="U40" s="15"/>
      <c r="V40" s="15"/>
      <c r="W40" s="15"/>
      <c r="X40" s="15"/>
      <c r="Y40" s="15"/>
    </row>
    <row r="41" spans="1:17" ht="15.75">
      <c r="A41" s="106" t="s">
        <v>58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</row>
    <row r="42" spans="1:17" ht="15.75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</row>
    <row r="43" spans="1:25" s="4" customFormat="1" ht="15.75">
      <c r="A43" s="18" t="s">
        <v>34</v>
      </c>
      <c r="B43" s="26" t="s">
        <v>35</v>
      </c>
      <c r="C43" s="26"/>
      <c r="D43" s="19"/>
      <c r="E43" s="19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14" ht="15.75">
      <c r="A44" s="21" t="str">
        <f>A13</f>
        <v>недовыполнение  ТР  на  01.01.2015год.</v>
      </c>
      <c r="B44" s="5">
        <f>B13</f>
        <v>58200</v>
      </c>
      <c r="C44" s="6"/>
      <c r="D44" s="7"/>
      <c r="E44" s="7"/>
      <c r="F44" s="6"/>
      <c r="G44" s="6"/>
      <c r="H44" s="6"/>
      <c r="I44" s="6"/>
      <c r="J44" s="6"/>
      <c r="K44" s="6"/>
      <c r="L44" s="6"/>
      <c r="M44" s="6"/>
      <c r="N44" s="6"/>
    </row>
    <row r="45" spans="1:25" s="57" customFormat="1" ht="15.75">
      <c r="A45" s="54"/>
      <c r="B45" s="55" t="s">
        <v>19</v>
      </c>
      <c r="C45" s="55" t="s">
        <v>20</v>
      </c>
      <c r="D45" s="55" t="s">
        <v>21</v>
      </c>
      <c r="E45" s="55" t="s">
        <v>22</v>
      </c>
      <c r="F45" s="55" t="s">
        <v>23</v>
      </c>
      <c r="G45" s="55" t="s">
        <v>24</v>
      </c>
      <c r="H45" s="55" t="s">
        <v>41</v>
      </c>
      <c r="I45" s="55" t="s">
        <v>26</v>
      </c>
      <c r="J45" s="55" t="s">
        <v>27</v>
      </c>
      <c r="K45" s="55" t="s">
        <v>28</v>
      </c>
      <c r="L45" s="55" t="s">
        <v>29</v>
      </c>
      <c r="M45" s="55" t="s">
        <v>30</v>
      </c>
      <c r="N45" s="55" t="s">
        <v>42</v>
      </c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:14" ht="15.75">
      <c r="A46" s="21" t="s">
        <v>36</v>
      </c>
      <c r="B46" s="25">
        <v>52617</v>
      </c>
      <c r="C46" s="25">
        <v>52617</v>
      </c>
      <c r="D46" s="25">
        <v>52617</v>
      </c>
      <c r="E46" s="25">
        <v>52617</v>
      </c>
      <c r="F46" s="25">
        <v>52617</v>
      </c>
      <c r="G46" s="25">
        <v>52617</v>
      </c>
      <c r="H46" s="25">
        <v>52617</v>
      </c>
      <c r="I46" s="25">
        <v>52617</v>
      </c>
      <c r="J46" s="25">
        <v>52617</v>
      </c>
      <c r="K46" s="25">
        <v>52617</v>
      </c>
      <c r="L46" s="25">
        <v>52617</v>
      </c>
      <c r="M46" s="25">
        <v>52093</v>
      </c>
      <c r="N46" s="22">
        <f aca="true" t="shared" si="3" ref="N46:N51">SUM(B46:M46)</f>
        <v>630880</v>
      </c>
    </row>
    <row r="47" spans="1:14" ht="15.75">
      <c r="A47" s="6" t="s">
        <v>73</v>
      </c>
      <c r="B47" s="25">
        <v>33297</v>
      </c>
      <c r="C47" s="25">
        <v>33297</v>
      </c>
      <c r="D47" s="25">
        <v>33297</v>
      </c>
      <c r="E47" s="25">
        <v>42697</v>
      </c>
      <c r="F47" s="25">
        <v>42697</v>
      </c>
      <c r="G47" s="25">
        <v>42697</v>
      </c>
      <c r="H47" s="25">
        <v>42697</v>
      </c>
      <c r="I47" s="25">
        <v>42697</v>
      </c>
      <c r="J47" s="25">
        <v>42697</v>
      </c>
      <c r="K47" s="25">
        <v>42697</v>
      </c>
      <c r="L47" s="25">
        <v>42697</v>
      </c>
      <c r="M47" s="25">
        <v>42697</v>
      </c>
      <c r="N47" s="22">
        <f t="shared" si="3"/>
        <v>484164</v>
      </c>
    </row>
    <row r="48" spans="1:14" ht="15.75">
      <c r="A48" s="21" t="s">
        <v>37</v>
      </c>
      <c r="B48" s="25">
        <f>B46*0.94</f>
        <v>49459.979999999996</v>
      </c>
      <c r="C48" s="25">
        <f>C46*0.98</f>
        <v>51564.659999999996</v>
      </c>
      <c r="D48" s="25">
        <f>D46*0.96</f>
        <v>50512.32</v>
      </c>
      <c r="E48" s="25">
        <f>E46*0.99</f>
        <v>52090.83</v>
      </c>
      <c r="F48" s="25">
        <f>F46*1.07</f>
        <v>56300.19</v>
      </c>
      <c r="G48" s="25">
        <f>G46*0.97</f>
        <v>51038.49</v>
      </c>
      <c r="H48" s="25">
        <f>H46*1.06</f>
        <v>55774.020000000004</v>
      </c>
      <c r="I48" s="25">
        <f>I46*1.03</f>
        <v>54195.51</v>
      </c>
      <c r="J48" s="25">
        <f>J46*0.98</f>
        <v>51564.659999999996</v>
      </c>
      <c r="K48" s="25">
        <f>K46*1.05</f>
        <v>55247.850000000006</v>
      </c>
      <c r="L48" s="25">
        <f>L46*0.92</f>
        <v>48407.64</v>
      </c>
      <c r="M48" s="25">
        <v>49992</v>
      </c>
      <c r="N48" s="22">
        <f t="shared" si="3"/>
        <v>626148.15</v>
      </c>
    </row>
    <row r="49" spans="1:14" ht="15.75">
      <c r="A49" s="21" t="s">
        <v>74</v>
      </c>
      <c r="B49" s="25">
        <f aca="true" t="shared" si="4" ref="B49:G49">B47</f>
        <v>33297</v>
      </c>
      <c r="C49" s="25">
        <f t="shared" si="4"/>
        <v>33297</v>
      </c>
      <c r="D49" s="25">
        <f t="shared" si="4"/>
        <v>33297</v>
      </c>
      <c r="E49" s="25">
        <f t="shared" si="4"/>
        <v>42697</v>
      </c>
      <c r="F49" s="25">
        <f t="shared" si="4"/>
        <v>42697</v>
      </c>
      <c r="G49" s="25">
        <f t="shared" si="4"/>
        <v>42697</v>
      </c>
      <c r="H49" s="25">
        <f aca="true" t="shared" si="5" ref="H49:M49">H47</f>
        <v>42697</v>
      </c>
      <c r="I49" s="25">
        <f t="shared" si="5"/>
        <v>42697</v>
      </c>
      <c r="J49" s="25">
        <f t="shared" si="5"/>
        <v>42697</v>
      </c>
      <c r="K49" s="25">
        <f t="shared" si="5"/>
        <v>42697</v>
      </c>
      <c r="L49" s="25">
        <f t="shared" si="5"/>
        <v>42697</v>
      </c>
      <c r="M49" s="25">
        <f t="shared" si="5"/>
        <v>42697</v>
      </c>
      <c r="N49" s="22">
        <f t="shared" si="3"/>
        <v>484164</v>
      </c>
    </row>
    <row r="50" spans="1:14" ht="15.75">
      <c r="A50" s="21" t="s">
        <v>38</v>
      </c>
      <c r="B50" s="25">
        <f aca="true" t="shared" si="6" ref="B50:G50">SUM(B48:B49)</f>
        <v>82756.98</v>
      </c>
      <c r="C50" s="25">
        <f t="shared" si="6"/>
        <v>84861.66</v>
      </c>
      <c r="D50" s="25">
        <f t="shared" si="6"/>
        <v>83809.32</v>
      </c>
      <c r="E50" s="25">
        <f t="shared" si="6"/>
        <v>94787.83</v>
      </c>
      <c r="F50" s="25">
        <f t="shared" si="6"/>
        <v>98997.19</v>
      </c>
      <c r="G50" s="25">
        <f t="shared" si="6"/>
        <v>93735.48999999999</v>
      </c>
      <c r="H50" s="25">
        <f aca="true" t="shared" si="7" ref="H50:M50">SUM(H48:H49)</f>
        <v>98471.02</v>
      </c>
      <c r="I50" s="25">
        <f t="shared" si="7"/>
        <v>96892.51000000001</v>
      </c>
      <c r="J50" s="25">
        <f t="shared" si="7"/>
        <v>94261.66</v>
      </c>
      <c r="K50" s="25">
        <f t="shared" si="7"/>
        <v>97944.85</v>
      </c>
      <c r="L50" s="25">
        <f t="shared" si="7"/>
        <v>91104.64</v>
      </c>
      <c r="M50" s="25">
        <f t="shared" si="7"/>
        <v>92689</v>
      </c>
      <c r="N50" s="22">
        <f t="shared" si="3"/>
        <v>1110312.15</v>
      </c>
    </row>
    <row r="51" spans="1:14" ht="15.75">
      <c r="A51" s="21" t="s">
        <v>39</v>
      </c>
      <c r="B51" s="25">
        <f aca="true" t="shared" si="8" ref="B51:M51">G40</f>
        <v>142017.14</v>
      </c>
      <c r="C51" s="25">
        <f t="shared" si="8"/>
        <v>166030.57</v>
      </c>
      <c r="D51" s="25">
        <f t="shared" si="8"/>
        <v>0</v>
      </c>
      <c r="E51" s="25">
        <f t="shared" si="8"/>
        <v>169141.67</v>
      </c>
      <c r="F51" s="25">
        <f t="shared" si="8"/>
        <v>2700</v>
      </c>
      <c r="G51" s="25">
        <f t="shared" si="8"/>
        <v>22963.56</v>
      </c>
      <c r="H51" s="25">
        <f t="shared" si="8"/>
        <v>187359.71</v>
      </c>
      <c r="I51" s="25">
        <f t="shared" si="8"/>
        <v>1863.37</v>
      </c>
      <c r="J51" s="25">
        <f t="shared" si="8"/>
        <v>51320.020000000004</v>
      </c>
      <c r="K51" s="25">
        <f t="shared" si="8"/>
        <v>87645.45999999999</v>
      </c>
      <c r="L51" s="25">
        <f t="shared" si="8"/>
        <v>218120.97999999998</v>
      </c>
      <c r="M51" s="25">
        <f t="shared" si="8"/>
        <v>0</v>
      </c>
      <c r="N51" s="22">
        <f t="shared" si="3"/>
        <v>1049162.48</v>
      </c>
    </row>
    <row r="52" spans="1:25" s="4" customFormat="1" ht="15.75">
      <c r="A52" s="26" t="s">
        <v>40</v>
      </c>
      <c r="B52" s="27">
        <f>B44+B50-B51</f>
        <v>-1060.1600000000326</v>
      </c>
      <c r="C52" s="27">
        <f aca="true" t="shared" si="9" ref="C52:M52">B52+C50-C51</f>
        <v>-82229.07000000004</v>
      </c>
      <c r="D52" s="27">
        <f t="shared" si="9"/>
        <v>1580.249999999971</v>
      </c>
      <c r="E52" s="27">
        <f t="shared" si="9"/>
        <v>-72773.59000000004</v>
      </c>
      <c r="F52" s="27">
        <f t="shared" si="9"/>
        <v>23523.599999999962</v>
      </c>
      <c r="G52" s="27">
        <f t="shared" si="9"/>
        <v>94295.52999999996</v>
      </c>
      <c r="H52" s="27">
        <f t="shared" si="9"/>
        <v>5406.839999999967</v>
      </c>
      <c r="I52" s="27">
        <f t="shared" si="9"/>
        <v>100435.97999999998</v>
      </c>
      <c r="J52" s="27">
        <f t="shared" si="9"/>
        <v>143377.62</v>
      </c>
      <c r="K52" s="27">
        <f t="shared" si="9"/>
        <v>153677.01</v>
      </c>
      <c r="L52" s="27">
        <f t="shared" si="9"/>
        <v>26660.670000000042</v>
      </c>
      <c r="M52" s="27">
        <f t="shared" si="9"/>
        <v>119349.67000000004</v>
      </c>
      <c r="N52" s="22">
        <f>B44-N51+N50</f>
        <v>119349.66999999993</v>
      </c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ht="15.75">
      <c r="C53" s="23"/>
    </row>
  </sheetData>
  <sheetProtection/>
  <mergeCells count="38">
    <mergeCell ref="A41:Q42"/>
    <mergeCell ref="D19:D20"/>
    <mergeCell ref="C19:C20"/>
    <mergeCell ref="R19:R20"/>
    <mergeCell ref="B18:E18"/>
    <mergeCell ref="C10:J10"/>
    <mergeCell ref="C12:J12"/>
    <mergeCell ref="A19:A20"/>
    <mergeCell ref="F19:F20"/>
    <mergeCell ref="B19:B20"/>
    <mergeCell ref="C11:J11"/>
    <mergeCell ref="C13:J13"/>
    <mergeCell ref="C14:J14"/>
    <mergeCell ref="C1:L1"/>
    <mergeCell ref="C2:J2"/>
    <mergeCell ref="C3:J3"/>
    <mergeCell ref="C4:J4"/>
    <mergeCell ref="C8:J8"/>
    <mergeCell ref="C9:J9"/>
    <mergeCell ref="C5:J5"/>
    <mergeCell ref="C6:J6"/>
    <mergeCell ref="C7:J7"/>
    <mergeCell ref="C15:J15"/>
    <mergeCell ref="P19:P20"/>
    <mergeCell ref="N19:N20"/>
    <mergeCell ref="O19:O20"/>
    <mergeCell ref="C17:J17"/>
    <mergeCell ref="F18:S18"/>
    <mergeCell ref="Q19:Q20"/>
    <mergeCell ref="E19:E20"/>
    <mergeCell ref="G19:G20"/>
    <mergeCell ref="H19:H20"/>
    <mergeCell ref="I19:I20"/>
    <mergeCell ref="S19:S20"/>
    <mergeCell ref="J19:J20"/>
    <mergeCell ref="K19:K20"/>
    <mergeCell ref="L19:L20"/>
    <mergeCell ref="M19:M20"/>
  </mergeCells>
  <printOptions horizontalCentered="1"/>
  <pageMargins left="0.3937007874015748" right="0.3937007874015748" top="0.3937007874015748" bottom="0.1968503937007874" header="0.31496062992125984" footer="0.11811023622047245"/>
  <pageSetup fitToHeight="1" fitToWidth="1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2014-10-29T12:48:05Z</cp:lastPrinted>
  <dcterms:created xsi:type="dcterms:W3CDTF">2012-04-19T05:31:26Z</dcterms:created>
  <dcterms:modified xsi:type="dcterms:W3CDTF">2016-02-29T11:25:08Z</dcterms:modified>
  <cp:category/>
  <cp:version/>
  <cp:contentType/>
  <cp:contentStatus/>
</cp:coreProperties>
</file>