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еб 19" sheetId="1" r:id="rId1"/>
  </sheets>
  <definedNames>
    <definedName name="_xlnm.Print_Area" localSheetId="0">'Леб 19'!$A$1:$T$46</definedName>
  </definedNames>
  <calcPr fullCalcOnLoad="1" refMode="R1C1"/>
</workbook>
</file>

<file path=xl/sharedStrings.xml><?xml version="1.0" encoding="utf-8"?>
<sst xmlns="http://schemas.openxmlformats.org/spreadsheetml/2006/main" count="110" uniqueCount="80">
  <si>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</si>
  <si>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</si>
  <si>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</si>
  <si>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</si>
  <si>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Материал стен</t>
  </si>
  <si>
    <t>к/п</t>
  </si>
  <si>
    <t>Места расположения э\щитовых в подъездах – 3 подъезд</t>
  </si>
  <si>
    <t>Год постройки</t>
  </si>
  <si>
    <t>Место расположения ввода ХВС: подъезд 3; ГВС, отопления: 1 подъезд</t>
  </si>
  <si>
    <t>Этажность</t>
  </si>
  <si>
    <t>Место расположения приборов учета ХВС, ГВС, отопления: подъезд 3</t>
  </si>
  <si>
    <t>Подъезды</t>
  </si>
  <si>
    <t>Количество теплоузлов – 6</t>
  </si>
  <si>
    <t>Площадь придомовой территории м2</t>
  </si>
  <si>
    <t>Принадлежность  ТОС: ТОС «Юность», Мишина Н.В.</t>
  </si>
  <si>
    <t>Площадь лестничной клетки (кв.м.)</t>
  </si>
  <si>
    <t>Обслуживает -ТУ№2 тел 43-39-16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</si>
  <si>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</si>
  <si>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</si>
  <si>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</si>
  <si>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</si>
  <si>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</si>
  <si>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</si>
  <si>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</si>
  <si>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</si>
  <si>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</si>
  <si>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</si>
  <si>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</si>
  <si>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</si>
  <si>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</si>
  <si>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</si>
  <si>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</si>
  <si>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</si>
  <si>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</si>
  <si>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</si>
  <si>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</si>
  <si>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Начислено населению</t>
  </si>
  <si>
    <t>Поступило от населения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</si>
  <si>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</si>
  <si>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</si>
  <si>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</si>
  <si>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</si>
  <si>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</si>
  <si>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</si>
  <si>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</si>
  <si>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</si>
  <si>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Мастер участка – Кошельков Андрей Георгиеви</t>
  </si>
  <si>
    <t xml:space="preserve">  Ед. изм.</t>
  </si>
  <si>
    <t>Цена на ед. работ, руб</t>
  </si>
  <si>
    <t>выполнено</t>
  </si>
  <si>
    <t>шт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</si>
  <si>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</si>
  <si>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 xml:space="preserve">дома №19 по ул. Лебедева </t>
  </si>
  <si>
    <t>Недовыполнение  ТР  на  01.01.2015год.</t>
  </si>
  <si>
    <t>Тариф на ТР 2015г. -2,98</t>
  </si>
  <si>
    <t>Дополнительные доходы</t>
  </si>
  <si>
    <t>Сумма  к выполнению ТР на 2015 год</t>
  </si>
  <si>
    <t>плата по нежилым помещениям</t>
  </si>
  <si>
    <t>План работ на 2015 г.</t>
  </si>
  <si>
    <t xml:space="preserve">              РЕЕСТР РАБОТ ПО ТЕКУЩЕМУ РЕМОНТУ ПО ВИДАМ РАБОТ И СТОИМОСТИ НА 2015 ГОД</t>
  </si>
  <si>
    <t>ремонт теплоузлов</t>
  </si>
  <si>
    <t>узел</t>
  </si>
  <si>
    <t>косметич. Ремонт входов в подъезд</t>
  </si>
  <si>
    <t>подъезд</t>
  </si>
  <si>
    <t>замена испарителей, шт</t>
  </si>
  <si>
    <t>замена мусороклапана</t>
  </si>
  <si>
    <t>Изготовление и установка информац.стендов "объявления",шт</t>
  </si>
  <si>
    <t>установка контейнерной площадки ТБО</t>
  </si>
  <si>
    <t>ремонт пола в мусорокамере</t>
  </si>
  <si>
    <t>обустройство отмостков</t>
  </si>
  <si>
    <t>м2</t>
  </si>
  <si>
    <t>замена дверей в мусорокамеру</t>
  </si>
  <si>
    <t>Электронный паспорт  по ремонту общего имущества</t>
  </si>
  <si>
    <t>Лебедева,19</t>
  </si>
  <si>
    <t>Начислено прочих доходов и нежилым</t>
  </si>
  <si>
    <t>Поступило прочих доходов и нежилым</t>
  </si>
  <si>
    <t>замена канализации, подъезд 1,2,4</t>
  </si>
  <si>
    <t>Сантехнические работы, герметизация МПШ,козырьки балконов, кровля и прочие аварийные работы</t>
  </si>
  <si>
    <t>ремонт кровли (кв.39,164,106,107,40)</t>
  </si>
  <si>
    <t xml:space="preserve"> герметизация МПШ (кв.40,78,108)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</si>
</sst>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45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33" applyFont="1">
      <alignment/>
      <protection/>
    </xf>
    <xf numFmtId="0" fontId="3" fillId="0" borderId="0" xfId="33" applyFont="1">
      <alignment/>
      <protection/>
    </xf>
    <xf numFmtId="0" fontId="5" fillId="0" borderId="0" xfId="33" applyNumberFormat="1" applyFont="1" applyAlignment="1">
      <alignment/>
      <protection/>
    </xf>
    <xf numFmtId="0" fontId="6" fillId="0" borderId="0" xfId="33" applyNumberFormat="1" applyFont="1" applyAlignment="1">
      <alignment/>
      <protection/>
    </xf>
    <xf numFmtId="0" fontId="5" fillId="0" borderId="0" xfId="33" applyNumberFormat="1" applyFont="1">
      <alignment/>
      <protection/>
    </xf>
    <xf numFmtId="0" fontId="5" fillId="0" borderId="0" xfId="33" applyFont="1">
      <alignment/>
      <protection/>
    </xf>
    <xf numFmtId="0" fontId="6" fillId="0" borderId="10" xfId="33" applyNumberFormat="1" applyFont="1" applyBorder="1" applyAlignment="1">
      <alignment horizontal="left"/>
      <protection/>
    </xf>
    <xf numFmtId="0" fontId="6" fillId="0" borderId="10" xfId="33" applyNumberFormat="1" applyFont="1" applyBorder="1" applyAlignment="1">
      <alignment horizontal="center"/>
      <protection/>
    </xf>
    <xf numFmtId="0" fontId="6" fillId="0" borderId="0" xfId="33" applyNumberFormat="1" applyFont="1">
      <alignment/>
      <protection/>
    </xf>
    <xf numFmtId="0" fontId="6" fillId="0" borderId="0" xfId="33" applyNumberFormat="1" applyFont="1" applyFill="1" applyBorder="1" applyAlignment="1">
      <alignment/>
      <protection/>
    </xf>
    <xf numFmtId="0" fontId="5" fillId="0" borderId="11" xfId="33" applyNumberFormat="1" applyFont="1" applyFill="1" applyBorder="1" applyAlignment="1">
      <alignment vertical="center"/>
      <protection/>
    </xf>
    <xf numFmtId="0" fontId="5" fillId="0" borderId="10" xfId="33" applyNumberFormat="1" applyFont="1" applyFill="1" applyBorder="1" applyAlignment="1">
      <alignment horizontal="center" vertical="center"/>
      <protection/>
    </xf>
    <xf numFmtId="1" fontId="6" fillId="0" borderId="10" xfId="61" applyNumberFormat="1" applyFont="1" applyBorder="1" applyAlignment="1">
      <alignment horizontal="center"/>
    </xf>
    <xf numFmtId="1" fontId="6" fillId="0" borderId="10" xfId="61" applyNumberFormat="1" applyFont="1" applyFill="1" applyBorder="1" applyAlignment="1">
      <alignment horizontal="center"/>
    </xf>
    <xf numFmtId="0" fontId="6" fillId="0" borderId="10" xfId="33" applyNumberFormat="1" applyFont="1" applyBorder="1">
      <alignment/>
      <protection/>
    </xf>
    <xf numFmtId="0" fontId="5" fillId="0" borderId="0" xfId="33" applyNumberFormat="1" applyFont="1" applyAlignment="1">
      <alignment horizontal="center"/>
      <protection/>
    </xf>
    <xf numFmtId="0" fontId="5" fillId="0" borderId="12" xfId="33" applyNumberFormat="1" applyFont="1" applyFill="1" applyBorder="1" applyAlignment="1">
      <alignment horizontal="center" vertical="top" wrapText="1"/>
      <protection/>
    </xf>
    <xf numFmtId="0" fontId="5" fillId="0" borderId="13" xfId="33" applyNumberFormat="1" applyFont="1" applyBorder="1" applyAlignment="1">
      <alignment horizontal="center" vertical="top" wrapText="1"/>
      <protection/>
    </xf>
    <xf numFmtId="0" fontId="5" fillId="0" borderId="14" xfId="33" applyNumberFormat="1" applyFont="1" applyFill="1" applyBorder="1" applyAlignment="1">
      <alignment horizontal="center" vertical="top" wrapText="1"/>
      <protection/>
    </xf>
    <xf numFmtId="0" fontId="5" fillId="0" borderId="10" xfId="33" applyNumberFormat="1" applyFont="1" applyFill="1" applyBorder="1">
      <alignment/>
      <protection/>
    </xf>
    <xf numFmtId="0" fontId="5" fillId="32" borderId="10" xfId="61" applyNumberFormat="1" applyFont="1" applyFill="1" applyBorder="1" applyAlignment="1">
      <alignment/>
    </xf>
    <xf numFmtId="0" fontId="5" fillId="0" borderId="15" xfId="33" applyNumberFormat="1" applyFont="1" applyFill="1" applyBorder="1">
      <alignment/>
      <protection/>
    </xf>
    <xf numFmtId="0" fontId="5" fillId="32" borderId="15" xfId="33" applyNumberFormat="1" applyFont="1" applyFill="1" applyBorder="1">
      <alignment/>
      <protection/>
    </xf>
    <xf numFmtId="0" fontId="6" fillId="0" borderId="0" xfId="33" applyFont="1">
      <alignment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6" fillId="0" borderId="16" xfId="33" applyNumberFormat="1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left"/>
      <protection/>
    </xf>
    <xf numFmtId="0" fontId="3" fillId="0" borderId="0" xfId="33" applyFont="1" applyBorder="1" applyAlignment="1">
      <alignment horizontal="left"/>
      <protection/>
    </xf>
    <xf numFmtId="0" fontId="6" fillId="0" borderId="17" xfId="33" applyNumberFormat="1" applyFont="1" applyBorder="1" applyAlignment="1">
      <alignment horizontal="center" vertical="center" wrapText="1"/>
      <protection/>
    </xf>
    <xf numFmtId="0" fontId="6" fillId="0" borderId="18" xfId="33" applyNumberFormat="1" applyFont="1" applyBorder="1" applyAlignment="1">
      <alignment horizontal="center" vertical="center" wrapText="1"/>
      <protection/>
    </xf>
    <xf numFmtId="0" fontId="6" fillId="0" borderId="19" xfId="33" applyNumberFormat="1" applyFont="1" applyBorder="1" applyAlignment="1">
      <alignment horizontal="center" vertical="center" wrapText="1"/>
      <protection/>
    </xf>
    <xf numFmtId="0" fontId="6" fillId="0" borderId="20" xfId="33" applyNumberFormat="1" applyFont="1" applyFill="1" applyBorder="1" applyAlignment="1">
      <alignment horizontal="center" vertical="center" wrapText="1"/>
      <protection/>
    </xf>
    <xf numFmtId="0" fontId="6" fillId="0" borderId="21" xfId="33" applyNumberFormat="1" applyFont="1" applyFill="1" applyBorder="1" applyAlignment="1">
      <alignment horizontal="center" vertical="center" wrapText="1"/>
      <protection/>
    </xf>
    <xf numFmtId="0" fontId="6" fillId="0" borderId="22" xfId="33" applyNumberFormat="1" applyFont="1" applyFill="1" applyBorder="1" applyAlignment="1">
      <alignment horizontal="center" vertical="center" wrapText="1"/>
      <protection/>
    </xf>
    <xf numFmtId="0" fontId="6" fillId="0" borderId="23" xfId="33" applyNumberFormat="1" applyFont="1" applyFill="1" applyBorder="1" applyAlignment="1">
      <alignment horizontal="center" vertical="center" wrapText="1"/>
      <protection/>
    </xf>
    <xf numFmtId="0" fontId="5" fillId="0" borderId="24" xfId="33" applyNumberFormat="1" applyFont="1" applyBorder="1" applyAlignment="1">
      <alignment horizontal="left" vertical="center" wrapText="1"/>
      <protection/>
    </xf>
    <xf numFmtId="0" fontId="5" fillId="0" borderId="24" xfId="33" applyNumberFormat="1" applyFont="1" applyBorder="1" applyAlignment="1">
      <alignment vertical="top" wrapText="1"/>
      <protection/>
    </xf>
    <xf numFmtId="0" fontId="5" fillId="0" borderId="25" xfId="33" applyNumberFormat="1" applyFont="1" applyBorder="1" applyAlignment="1">
      <alignment horizontal="left" vertical="center" wrapText="1"/>
      <protection/>
    </xf>
    <xf numFmtId="0" fontId="5" fillId="0" borderId="24" xfId="33" applyNumberFormat="1" applyFont="1" applyBorder="1" applyAlignment="1">
      <alignment wrapText="1"/>
      <protection/>
    </xf>
    <xf numFmtId="1" fontId="5" fillId="0" borderId="10" xfId="0" applyNumberFormat="1" applyFont="1" applyBorder="1" applyAlignment="1">
      <alignment/>
    </xf>
    <xf numFmtId="0" fontId="5" fillId="0" borderId="10" xfId="33" applyNumberFormat="1" applyFont="1" applyBorder="1" applyAlignment="1">
      <alignment horizontal="center" vertical="top" wrapText="1"/>
      <protection/>
    </xf>
    <xf numFmtId="0" fontId="5" fillId="0" borderId="15" xfId="33" applyNumberFormat="1" applyFont="1" applyBorder="1" applyAlignment="1">
      <alignment horizontal="center" vertical="top" wrapText="1"/>
      <protection/>
    </xf>
    <xf numFmtId="0" fontId="5" fillId="0" borderId="24" xfId="33" applyNumberFormat="1" applyFont="1" applyBorder="1" applyAlignment="1">
      <alignment horizontal="left" wrapText="1"/>
      <protection/>
    </xf>
    <xf numFmtId="0" fontId="5" fillId="0" borderId="26" xfId="33" applyNumberFormat="1" applyFont="1" applyBorder="1" applyAlignment="1">
      <alignment vertical="top" wrapText="1"/>
      <protection/>
    </xf>
    <xf numFmtId="0" fontId="5" fillId="0" borderId="27" xfId="33" applyFont="1" applyBorder="1" applyAlignment="1">
      <alignment horizontal="center"/>
      <protection/>
    </xf>
    <xf numFmtId="0" fontId="5" fillId="0" borderId="28" xfId="33" applyFont="1" applyBorder="1" applyAlignment="1">
      <alignment horizontal="center"/>
      <protection/>
    </xf>
    <xf numFmtId="0" fontId="5" fillId="0" borderId="29" xfId="33" applyNumberFormat="1" applyFont="1" applyBorder="1" applyAlignment="1">
      <alignment horizontal="center" vertical="top" wrapText="1"/>
      <protection/>
    </xf>
    <xf numFmtId="0" fontId="6" fillId="0" borderId="17" xfId="33" applyNumberFormat="1" applyFont="1" applyBorder="1" applyAlignment="1">
      <alignment horizontal="center" vertical="top" wrapText="1"/>
      <protection/>
    </xf>
    <xf numFmtId="0" fontId="6" fillId="0" borderId="18" xfId="33" applyNumberFormat="1" applyFont="1" applyBorder="1" applyAlignment="1">
      <alignment vertical="top" wrapText="1"/>
      <protection/>
    </xf>
    <xf numFmtId="0" fontId="6" fillId="0" borderId="30" xfId="33" applyNumberFormat="1" applyFont="1" applyBorder="1" applyAlignment="1">
      <alignment vertical="top" wrapText="1"/>
      <protection/>
    </xf>
    <xf numFmtId="166" fontId="6" fillId="0" borderId="31" xfId="33" applyNumberFormat="1" applyFont="1" applyBorder="1" applyAlignment="1">
      <alignment vertical="top" wrapText="1"/>
      <protection/>
    </xf>
    <xf numFmtId="0" fontId="6" fillId="0" borderId="31" xfId="33" applyNumberFormat="1" applyFont="1" applyFill="1" applyBorder="1" applyAlignment="1">
      <alignment horizontal="center" vertical="top" wrapText="1"/>
      <protection/>
    </xf>
    <xf numFmtId="0" fontId="6" fillId="0" borderId="18" xfId="33" applyNumberFormat="1" applyFont="1" applyBorder="1">
      <alignment/>
      <protection/>
    </xf>
    <xf numFmtId="0" fontId="6" fillId="0" borderId="18" xfId="61" applyNumberFormat="1" applyFont="1" applyBorder="1" applyAlignment="1">
      <alignment/>
    </xf>
    <xf numFmtId="0" fontId="5" fillId="0" borderId="10" xfId="33" applyNumberFormat="1" applyFont="1" applyBorder="1" applyAlignment="1">
      <alignment vertical="top" wrapText="1"/>
      <protection/>
    </xf>
    <xf numFmtId="0" fontId="6" fillId="0" borderId="32" xfId="33" applyNumberFormat="1" applyFont="1" applyBorder="1" applyAlignment="1">
      <alignment vertical="top" wrapText="1"/>
      <protection/>
    </xf>
    <xf numFmtId="0" fontId="5" fillId="0" borderId="0" xfId="33" applyNumberFormat="1" applyFont="1" applyFill="1" applyBorder="1">
      <alignment/>
      <protection/>
    </xf>
    <xf numFmtId="0" fontId="5" fillId="0" borderId="24" xfId="33" applyFont="1" applyBorder="1" applyAlignment="1">
      <alignment horizontal="left"/>
      <protection/>
    </xf>
    <xf numFmtId="0" fontId="5" fillId="0" borderId="33" xfId="33" applyNumberFormat="1" applyFont="1" applyFill="1" applyBorder="1" applyAlignment="1">
      <alignment horizontal="center" vertical="top" wrapText="1"/>
      <protection/>
    </xf>
    <xf numFmtId="1" fontId="6" fillId="0" borderId="34" xfId="33" applyNumberFormat="1" applyFont="1" applyBorder="1">
      <alignment/>
      <protection/>
    </xf>
    <xf numFmtId="1" fontId="6" fillId="0" borderId="35" xfId="33" applyNumberFormat="1" applyFont="1" applyBorder="1">
      <alignment/>
      <protection/>
    </xf>
    <xf numFmtId="1" fontId="6" fillId="0" borderId="36" xfId="33" applyNumberFormat="1" applyFont="1" applyBorder="1">
      <alignment/>
      <protection/>
    </xf>
    <xf numFmtId="0" fontId="5" fillId="0" borderId="27" xfId="33" applyFont="1" applyBorder="1">
      <alignment/>
      <protection/>
    </xf>
    <xf numFmtId="0" fontId="5" fillId="0" borderId="28" xfId="33" applyFont="1" applyBorder="1">
      <alignment/>
      <protection/>
    </xf>
    <xf numFmtId="0" fontId="5" fillId="0" borderId="37" xfId="33" applyFont="1" applyBorder="1">
      <alignment/>
      <protection/>
    </xf>
    <xf numFmtId="0" fontId="5" fillId="0" borderId="13" xfId="33" applyNumberFormat="1" applyFont="1" applyFill="1" applyBorder="1">
      <alignment/>
      <protection/>
    </xf>
    <xf numFmtId="0" fontId="5" fillId="0" borderId="38" xfId="33" applyNumberFormat="1" applyFont="1" applyBorder="1">
      <alignment/>
      <protection/>
    </xf>
    <xf numFmtId="0" fontId="5" fillId="0" borderId="29" xfId="33" applyNumberFormat="1" applyFont="1" applyFill="1" applyBorder="1">
      <alignment/>
      <protection/>
    </xf>
    <xf numFmtId="0" fontId="5" fillId="0" borderId="39" xfId="33" applyNumberFormat="1" applyFont="1" applyBorder="1">
      <alignment/>
      <protection/>
    </xf>
    <xf numFmtId="0" fontId="6" fillId="0" borderId="17" xfId="33" applyNumberFormat="1" applyFont="1" applyBorder="1">
      <alignment/>
      <protection/>
    </xf>
    <xf numFmtId="0" fontId="6" fillId="0" borderId="19" xfId="33" applyNumberFormat="1" applyFont="1" applyBorder="1">
      <alignment/>
      <protection/>
    </xf>
    <xf numFmtId="166" fontId="5" fillId="0" borderId="40" xfId="61" applyNumberFormat="1" applyFont="1" applyBorder="1" applyAlignment="1">
      <alignment/>
    </xf>
    <xf numFmtId="166" fontId="5" fillId="0" borderId="41" xfId="61" applyNumberFormat="1" applyFont="1" applyBorder="1" applyAlignment="1">
      <alignment vertical="top" wrapText="1"/>
    </xf>
    <xf numFmtId="166" fontId="5" fillId="0" borderId="42" xfId="61" applyNumberFormat="1" applyFont="1" applyBorder="1" applyAlignment="1">
      <alignment vertical="top" wrapText="1"/>
    </xf>
    <xf numFmtId="166" fontId="5" fillId="0" borderId="12" xfId="61" applyNumberFormat="1" applyFont="1" applyBorder="1" applyAlignment="1">
      <alignment/>
    </xf>
    <xf numFmtId="166" fontId="5" fillId="0" borderId="14" xfId="61" applyNumberFormat="1" applyFont="1" applyBorder="1" applyAlignment="1">
      <alignment/>
    </xf>
    <xf numFmtId="166" fontId="5" fillId="0" borderId="14" xfId="61" applyNumberFormat="1" applyFont="1" applyBorder="1" applyAlignment="1">
      <alignment vertical="top"/>
    </xf>
    <xf numFmtId="166" fontId="5" fillId="0" borderId="33" xfId="61" applyNumberFormat="1" applyFont="1" applyBorder="1" applyAlignment="1">
      <alignment/>
    </xf>
    <xf numFmtId="0" fontId="5" fillId="0" borderId="10" xfId="33" applyNumberFormat="1" applyFont="1" applyFill="1" applyBorder="1" applyAlignment="1">
      <alignment horizontal="center" vertical="center"/>
      <protection/>
    </xf>
    <xf numFmtId="0" fontId="6" fillId="33" borderId="20" xfId="33" applyNumberFormat="1" applyFont="1" applyFill="1" applyBorder="1" applyAlignment="1">
      <alignment horizontal="center" vertical="center" wrapText="1"/>
      <protection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>
      <alignment horizontal="center" vertical="center" wrapText="1"/>
    </xf>
    <xf numFmtId="0" fontId="6" fillId="0" borderId="0" xfId="33" applyNumberFormat="1" applyFont="1" applyAlignment="1">
      <alignment wrapText="1"/>
      <protection/>
    </xf>
    <xf numFmtId="0" fontId="5" fillId="0" borderId="0" xfId="0" applyNumberFormat="1" applyFont="1" applyAlignment="1">
      <alignment wrapText="1"/>
    </xf>
    <xf numFmtId="0" fontId="5" fillId="0" borderId="10" xfId="33" applyNumberFormat="1" applyFont="1" applyFill="1" applyBorder="1" applyAlignment="1">
      <alignment horizontal="left"/>
      <protection/>
    </xf>
    <xf numFmtId="0" fontId="5" fillId="0" borderId="41" xfId="33" applyNumberFormat="1" applyFont="1" applyFill="1" applyBorder="1" applyAlignment="1">
      <alignment horizontal="left" vertical="center"/>
      <protection/>
    </xf>
    <xf numFmtId="0" fontId="5" fillId="0" borderId="44" xfId="33" applyNumberFormat="1" applyFont="1" applyFill="1" applyBorder="1" applyAlignment="1">
      <alignment horizontal="left" vertical="center"/>
      <protection/>
    </xf>
    <xf numFmtId="0" fontId="6" fillId="0" borderId="16" xfId="33" applyNumberFormat="1" applyFont="1" applyBorder="1" applyAlignment="1">
      <alignment vertical="center" wrapText="1"/>
      <protection/>
    </xf>
    <xf numFmtId="0" fontId="6" fillId="0" borderId="31" xfId="33" applyNumberFormat="1" applyFont="1" applyBorder="1" applyAlignment="1">
      <alignment vertical="center" wrapText="1"/>
      <protection/>
    </xf>
    <xf numFmtId="0" fontId="6" fillId="0" borderId="45" xfId="33" applyNumberFormat="1" applyFont="1" applyBorder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left" vertical="center"/>
      <protection/>
    </xf>
    <xf numFmtId="0" fontId="5" fillId="0" borderId="10" xfId="33" applyNumberFormat="1" applyFont="1" applyFill="1" applyBorder="1" applyAlignment="1">
      <alignment horizontal="center"/>
      <protection/>
    </xf>
    <xf numFmtId="0" fontId="5" fillId="0" borderId="10" xfId="33" applyNumberFormat="1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="75" zoomScaleNormal="75" zoomScaleSheetLayoutView="100" zoomScalePageLayoutView="0" workbookViewId="0" topLeftCell="A16">
      <selection activeCell="N42" sqref="N42"/>
    </sheetView>
  </sheetViews>
  <sheetFormatPr defaultColWidth="8.7109375" defaultRowHeight="12.75"/>
  <cols>
    <col min="1" max="1" width="2.421875" style="5" customWidth="1"/>
    <col min="2" max="2" width="47.00390625" style="5" customWidth="1"/>
    <col min="3" max="3" width="12.7109375" style="16" customWidth="1"/>
    <col min="4" max="4" width="9.57421875" style="5" customWidth="1"/>
    <col min="5" max="5" width="14.28125" style="5" customWidth="1"/>
    <col min="6" max="6" width="12.28125" style="5" customWidth="1"/>
    <col min="7" max="7" width="10.00390625" style="5" customWidth="1"/>
    <col min="8" max="8" width="9.57421875" style="5" customWidth="1"/>
    <col min="9" max="9" width="11.7109375" style="5" customWidth="1"/>
    <col min="10" max="10" width="10.421875" style="5" customWidth="1"/>
    <col min="11" max="11" width="11.00390625" style="5" customWidth="1"/>
    <col min="12" max="12" width="9.57421875" style="5" customWidth="1"/>
    <col min="13" max="14" width="9.8515625" style="5" bestFit="1" customWidth="1"/>
    <col min="15" max="15" width="11.28125" style="5" customWidth="1"/>
    <col min="16" max="16" width="13.8515625" style="5" customWidth="1"/>
    <col min="17" max="17" width="12.8515625" style="5" customWidth="1"/>
    <col min="18" max="18" width="9.57421875" style="5" customWidth="1"/>
    <col min="19" max="19" width="11.57421875" style="5" customWidth="1"/>
    <col min="20" max="20" width="14.140625" style="5" customWidth="1"/>
    <col min="21" max="21" width="8.7109375" style="6" customWidth="1"/>
    <col min="22" max="16384" width="8.7109375" style="1" customWidth="1"/>
  </cols>
  <sheetData>
    <row r="1" spans="1:10" ht="15.75">
      <c r="A1" s="3"/>
      <c r="B1" s="34" t="s">
        <v>72</v>
      </c>
      <c r="C1" s="3"/>
      <c r="D1" s="3"/>
      <c r="E1" s="4" t="s">
        <v>73</v>
      </c>
      <c r="F1" s="3"/>
      <c r="G1" s="3"/>
      <c r="H1" s="3"/>
      <c r="I1" s="3"/>
      <c r="J1" s="3"/>
    </row>
    <row r="2" spans="2:11" ht="15.75">
      <c r="B2" s="7" t="s">
        <v>0</v>
      </c>
      <c r="C2" s="8">
        <v>10187.9</v>
      </c>
      <c r="D2" s="99" t="s">
        <v>1</v>
      </c>
      <c r="E2" s="99"/>
      <c r="F2" s="99"/>
      <c r="G2" s="99"/>
      <c r="H2" s="99"/>
      <c r="I2" s="99"/>
      <c r="J2" s="99"/>
      <c r="K2" s="9"/>
    </row>
    <row r="3" spans="2:10" ht="15.75">
      <c r="B3" s="7" t="s">
        <v>2</v>
      </c>
      <c r="C3" s="8">
        <v>184</v>
      </c>
      <c r="D3" s="100"/>
      <c r="E3" s="100"/>
      <c r="F3" s="100"/>
      <c r="G3" s="100"/>
      <c r="H3" s="100"/>
      <c r="I3" s="100"/>
      <c r="J3" s="100"/>
    </row>
    <row r="4" spans="2:18" ht="15.75">
      <c r="B4" s="7" t="s">
        <v>3</v>
      </c>
      <c r="C4" s="8">
        <v>535</v>
      </c>
      <c r="D4" s="98"/>
      <c r="E4" s="98"/>
      <c r="F4" s="98"/>
      <c r="G4" s="98"/>
      <c r="H4" s="98"/>
      <c r="I4" s="98"/>
      <c r="J4" s="98"/>
      <c r="K4" s="10"/>
      <c r="L4" s="10"/>
      <c r="M4" s="10"/>
      <c r="N4" s="10"/>
      <c r="O4" s="10"/>
      <c r="P4" s="10"/>
      <c r="Q4" s="10"/>
      <c r="R4" s="10"/>
    </row>
    <row r="5" spans="2:11" ht="15.75">
      <c r="B5" s="7" t="s">
        <v>4</v>
      </c>
      <c r="C5" s="8" t="s">
        <v>5</v>
      </c>
      <c r="D5" s="98" t="s">
        <v>6</v>
      </c>
      <c r="E5" s="98"/>
      <c r="F5" s="98"/>
      <c r="G5" s="98"/>
      <c r="H5" s="98"/>
      <c r="I5" s="98"/>
      <c r="J5" s="98"/>
      <c r="K5" s="9"/>
    </row>
    <row r="6" spans="2:11" ht="15.75">
      <c r="B6" s="7" t="s">
        <v>7</v>
      </c>
      <c r="C6" s="8">
        <v>1988</v>
      </c>
      <c r="D6" s="98" t="s">
        <v>8</v>
      </c>
      <c r="E6" s="98"/>
      <c r="F6" s="98"/>
      <c r="G6" s="98"/>
      <c r="H6" s="98"/>
      <c r="I6" s="98"/>
      <c r="J6" s="98"/>
      <c r="K6" s="9"/>
    </row>
    <row r="7" spans="2:11" ht="15.75">
      <c r="B7" s="7" t="s">
        <v>9</v>
      </c>
      <c r="C7" s="8">
        <v>10</v>
      </c>
      <c r="D7" s="98" t="s">
        <v>10</v>
      </c>
      <c r="E7" s="98"/>
      <c r="F7" s="98"/>
      <c r="G7" s="98"/>
      <c r="H7" s="98"/>
      <c r="I7" s="98"/>
      <c r="J7" s="98"/>
      <c r="K7" s="9"/>
    </row>
    <row r="8" spans="2:11" ht="15.75">
      <c r="B8" s="7" t="s">
        <v>11</v>
      </c>
      <c r="C8" s="8">
        <v>6</v>
      </c>
      <c r="D8" s="98" t="s">
        <v>12</v>
      </c>
      <c r="E8" s="98"/>
      <c r="F8" s="98"/>
      <c r="G8" s="98"/>
      <c r="H8" s="98"/>
      <c r="I8" s="98"/>
      <c r="J8" s="98"/>
      <c r="K8" s="9"/>
    </row>
    <row r="9" spans="2:11" ht="15.75">
      <c r="B9" s="7" t="s">
        <v>13</v>
      </c>
      <c r="C9" s="8">
        <v>1334</v>
      </c>
      <c r="D9" s="92" t="s">
        <v>14</v>
      </c>
      <c r="E9" s="92"/>
      <c r="F9" s="92"/>
      <c r="G9" s="92"/>
      <c r="H9" s="92"/>
      <c r="I9" s="92"/>
      <c r="J9" s="92"/>
      <c r="K9" s="9"/>
    </row>
    <row r="10" spans="2:11" ht="15.75">
      <c r="B10" s="7" t="s">
        <v>15</v>
      </c>
      <c r="C10" s="8">
        <v>1165</v>
      </c>
      <c r="D10" s="92" t="s">
        <v>16</v>
      </c>
      <c r="E10" s="92"/>
      <c r="F10" s="92"/>
      <c r="G10" s="92"/>
      <c r="H10" s="92"/>
      <c r="I10" s="92"/>
      <c r="J10" s="92"/>
      <c r="K10" s="9"/>
    </row>
    <row r="11" spans="2:11" ht="15.75">
      <c r="B11" s="7" t="s">
        <v>17</v>
      </c>
      <c r="C11" s="8">
        <v>1984</v>
      </c>
      <c r="D11" s="93" t="s">
        <v>46</v>
      </c>
      <c r="E11" s="94"/>
      <c r="F11" s="94"/>
      <c r="G11" s="94"/>
      <c r="H11" s="94"/>
      <c r="I11" s="94"/>
      <c r="J11" s="94"/>
      <c r="K11" s="11"/>
    </row>
    <row r="12" spans="2:11" ht="15.75">
      <c r="B12" s="7" t="s">
        <v>18</v>
      </c>
      <c r="C12" s="8">
        <v>5</v>
      </c>
      <c r="D12" s="86"/>
      <c r="E12" s="86"/>
      <c r="F12" s="86"/>
      <c r="G12" s="86"/>
      <c r="H12" s="86"/>
      <c r="I12" s="86"/>
      <c r="J12" s="86"/>
      <c r="K12" s="9"/>
    </row>
    <row r="13" spans="2:11" ht="15.75">
      <c r="B13" s="7" t="s">
        <v>53</v>
      </c>
      <c r="C13" s="13">
        <v>210890</v>
      </c>
      <c r="D13" s="86"/>
      <c r="E13" s="86"/>
      <c r="F13" s="86"/>
      <c r="G13" s="86"/>
      <c r="H13" s="86"/>
      <c r="I13" s="86"/>
      <c r="J13" s="86"/>
      <c r="K13" s="9"/>
    </row>
    <row r="14" spans="2:11" ht="15.75">
      <c r="B14" s="7" t="s">
        <v>54</v>
      </c>
      <c r="C14" s="13">
        <f>(C2*2.98*12)*0.94</f>
        <v>342460.14576</v>
      </c>
      <c r="D14" s="86"/>
      <c r="E14" s="86"/>
      <c r="F14" s="86"/>
      <c r="G14" s="86"/>
      <c r="H14" s="86"/>
      <c r="I14" s="86"/>
      <c r="J14" s="86"/>
      <c r="K14" s="9"/>
    </row>
    <row r="15" spans="2:11" ht="15.75">
      <c r="B15" s="7" t="s">
        <v>55</v>
      </c>
      <c r="C15" s="14">
        <v>26395</v>
      </c>
      <c r="D15" s="86"/>
      <c r="E15" s="86"/>
      <c r="F15" s="86"/>
      <c r="G15" s="86"/>
      <c r="H15" s="86"/>
      <c r="I15" s="86"/>
      <c r="J15" s="86"/>
      <c r="K15" s="9"/>
    </row>
    <row r="16" spans="2:11" ht="15.75">
      <c r="B16" s="7" t="s">
        <v>57</v>
      </c>
      <c r="C16" s="14">
        <v>571.4</v>
      </c>
      <c r="D16" s="12"/>
      <c r="E16" s="12"/>
      <c r="F16" s="12"/>
      <c r="G16" s="12"/>
      <c r="H16" s="12"/>
      <c r="I16" s="12"/>
      <c r="J16" s="12"/>
      <c r="K16" s="9"/>
    </row>
    <row r="17" spans="2:11" ht="16.5" thickBot="1">
      <c r="B17" s="15" t="s">
        <v>56</v>
      </c>
      <c r="C17" s="14">
        <f>C14+C15+C13+C16</f>
        <v>580316.54576</v>
      </c>
      <c r="D17" s="86"/>
      <c r="E17" s="86"/>
      <c r="F17" s="86"/>
      <c r="G17" s="86"/>
      <c r="H17" s="86"/>
      <c r="I17" s="86"/>
      <c r="J17" s="86"/>
      <c r="K17" s="9"/>
    </row>
    <row r="18" spans="1:29" s="2" customFormat="1" ht="16.5" thickBot="1">
      <c r="A18" s="9"/>
      <c r="B18" s="95" t="s">
        <v>19</v>
      </c>
      <c r="C18" s="87" t="s">
        <v>58</v>
      </c>
      <c r="D18" s="88"/>
      <c r="E18" s="88"/>
      <c r="F18" s="89"/>
      <c r="G18" s="97" t="s">
        <v>59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33" t="s">
        <v>49</v>
      </c>
      <c r="U18" s="34"/>
      <c r="V18" s="35"/>
      <c r="W18" s="35"/>
      <c r="X18" s="35"/>
      <c r="Y18" s="35"/>
      <c r="Z18" s="35"/>
      <c r="AA18" s="35"/>
      <c r="AB18" s="35"/>
      <c r="AC18" s="35"/>
    </row>
    <row r="19" spans="1:21" s="2" customFormat="1" ht="32.25" thickBot="1">
      <c r="A19" s="9"/>
      <c r="B19" s="96"/>
      <c r="C19" s="36" t="s">
        <v>43</v>
      </c>
      <c r="D19" s="37" t="s">
        <v>44</v>
      </c>
      <c r="E19" s="37" t="s">
        <v>48</v>
      </c>
      <c r="F19" s="38" t="s">
        <v>45</v>
      </c>
      <c r="G19" s="39" t="s">
        <v>47</v>
      </c>
      <c r="H19" s="40" t="s">
        <v>20</v>
      </c>
      <c r="I19" s="40" t="s">
        <v>21</v>
      </c>
      <c r="J19" s="40" t="s">
        <v>22</v>
      </c>
      <c r="K19" s="40" t="s">
        <v>23</v>
      </c>
      <c r="L19" s="40" t="s">
        <v>24</v>
      </c>
      <c r="M19" s="40" t="s">
        <v>25</v>
      </c>
      <c r="N19" s="40" t="s">
        <v>26</v>
      </c>
      <c r="O19" s="40" t="s">
        <v>27</v>
      </c>
      <c r="P19" s="40" t="s">
        <v>28</v>
      </c>
      <c r="Q19" s="40" t="s">
        <v>29</v>
      </c>
      <c r="R19" s="40" t="s">
        <v>30</v>
      </c>
      <c r="S19" s="41" t="s">
        <v>31</v>
      </c>
      <c r="T19" s="42" t="s">
        <v>32</v>
      </c>
      <c r="U19" s="24"/>
    </row>
    <row r="20" spans="2:20" ht="15.75">
      <c r="B20" s="43" t="s">
        <v>60</v>
      </c>
      <c r="C20" s="52" t="s">
        <v>61</v>
      </c>
      <c r="D20" s="53">
        <v>6</v>
      </c>
      <c r="E20" s="79">
        <v>3000</v>
      </c>
      <c r="F20" s="82">
        <f>D20*E20</f>
        <v>18000</v>
      </c>
      <c r="G20" s="17" t="s">
        <v>33</v>
      </c>
      <c r="H20" s="70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67">
        <f aca="true" t="shared" si="0" ref="T20:T27">SUM(I20:S20)</f>
        <v>0</v>
      </c>
    </row>
    <row r="21" spans="2:20" ht="15.75">
      <c r="B21" s="44" t="s">
        <v>62</v>
      </c>
      <c r="C21" s="18" t="s">
        <v>63</v>
      </c>
      <c r="D21" s="48">
        <v>3</v>
      </c>
      <c r="E21" s="80">
        <v>8000</v>
      </c>
      <c r="F21" s="83">
        <f aca="true" t="shared" si="1" ref="F21:F29">D21*E21</f>
        <v>24000</v>
      </c>
      <c r="G21" s="19" t="s">
        <v>33</v>
      </c>
      <c r="H21" s="73"/>
      <c r="I21" s="20"/>
      <c r="J21" s="20"/>
      <c r="K21" s="20"/>
      <c r="L21" s="20"/>
      <c r="M21" s="21"/>
      <c r="N21" s="20"/>
      <c r="O21" s="20">
        <v>22578.68</v>
      </c>
      <c r="P21" s="20"/>
      <c r="Q21" s="20"/>
      <c r="R21" s="20"/>
      <c r="S21" s="74"/>
      <c r="T21" s="67">
        <f t="shared" si="0"/>
        <v>22578.68</v>
      </c>
    </row>
    <row r="22" spans="2:20" ht="15.75">
      <c r="B22" s="43" t="s">
        <v>64</v>
      </c>
      <c r="C22" s="18" t="s">
        <v>50</v>
      </c>
      <c r="D22" s="48">
        <v>6</v>
      </c>
      <c r="E22" s="80">
        <v>12000</v>
      </c>
      <c r="F22" s="83">
        <f t="shared" si="1"/>
        <v>72000</v>
      </c>
      <c r="G22" s="19" t="s">
        <v>33</v>
      </c>
      <c r="H22" s="73"/>
      <c r="I22" s="20">
        <v>72000</v>
      </c>
      <c r="J22" s="20"/>
      <c r="K22" s="20"/>
      <c r="L22" s="20"/>
      <c r="M22" s="21"/>
      <c r="N22" s="20"/>
      <c r="O22" s="20"/>
      <c r="P22" s="64"/>
      <c r="Q22" s="20"/>
      <c r="R22" s="20"/>
      <c r="S22" s="74"/>
      <c r="T22" s="67">
        <f t="shared" si="0"/>
        <v>72000</v>
      </c>
    </row>
    <row r="23" spans="2:20" ht="15.75">
      <c r="B23" s="44" t="s">
        <v>65</v>
      </c>
      <c r="C23" s="18" t="s">
        <v>50</v>
      </c>
      <c r="D23" s="48">
        <v>1</v>
      </c>
      <c r="E23" s="80">
        <v>3500</v>
      </c>
      <c r="F23" s="83">
        <f t="shared" si="1"/>
        <v>3500</v>
      </c>
      <c r="G23" s="19" t="s">
        <v>33</v>
      </c>
      <c r="H23" s="73"/>
      <c r="I23" s="20"/>
      <c r="J23" s="20">
        <v>2970.17</v>
      </c>
      <c r="K23" s="20"/>
      <c r="L23" s="20"/>
      <c r="M23" s="21"/>
      <c r="N23" s="20"/>
      <c r="O23" s="20"/>
      <c r="P23" s="20"/>
      <c r="Q23" s="20"/>
      <c r="R23" s="20"/>
      <c r="S23" s="74"/>
      <c r="T23" s="67">
        <f t="shared" si="0"/>
        <v>2970.17</v>
      </c>
    </row>
    <row r="24" spans="2:20" ht="31.5">
      <c r="B24" s="43" t="s">
        <v>66</v>
      </c>
      <c r="C24" s="18" t="s">
        <v>50</v>
      </c>
      <c r="D24" s="48">
        <v>6</v>
      </c>
      <c r="E24" s="80">
        <v>550</v>
      </c>
      <c r="F24" s="84">
        <f t="shared" si="1"/>
        <v>3300</v>
      </c>
      <c r="G24" s="19" t="s">
        <v>33</v>
      </c>
      <c r="H24" s="73"/>
      <c r="I24" s="20"/>
      <c r="J24" s="20">
        <v>3258</v>
      </c>
      <c r="K24" s="20"/>
      <c r="L24" s="20"/>
      <c r="M24" s="21"/>
      <c r="N24" s="20"/>
      <c r="O24" s="20"/>
      <c r="P24" s="20"/>
      <c r="Q24" s="20"/>
      <c r="R24" s="20"/>
      <c r="S24" s="74"/>
      <c r="T24" s="67">
        <f t="shared" si="0"/>
        <v>3258</v>
      </c>
    </row>
    <row r="25" spans="2:20" ht="15.75">
      <c r="B25" s="50" t="s">
        <v>67</v>
      </c>
      <c r="C25" s="18" t="s">
        <v>50</v>
      </c>
      <c r="D25" s="48">
        <v>1</v>
      </c>
      <c r="E25" s="80">
        <v>17000</v>
      </c>
      <c r="F25" s="83">
        <f t="shared" si="1"/>
        <v>17000</v>
      </c>
      <c r="G25" s="19" t="s">
        <v>33</v>
      </c>
      <c r="H25" s="73"/>
      <c r="I25" s="20"/>
      <c r="J25" s="20"/>
      <c r="K25" s="20"/>
      <c r="L25" s="20">
        <v>12357.89</v>
      </c>
      <c r="M25" s="21"/>
      <c r="N25" s="20"/>
      <c r="O25" s="20"/>
      <c r="P25" s="20"/>
      <c r="Q25" s="20"/>
      <c r="R25" s="20"/>
      <c r="S25" s="74"/>
      <c r="T25" s="67">
        <f t="shared" si="0"/>
        <v>12357.89</v>
      </c>
    </row>
    <row r="26" spans="2:20" ht="15.75">
      <c r="B26" s="45" t="s">
        <v>68</v>
      </c>
      <c r="C26" s="18" t="s">
        <v>63</v>
      </c>
      <c r="D26" s="48">
        <v>1</v>
      </c>
      <c r="E26" s="80">
        <v>750</v>
      </c>
      <c r="F26" s="83">
        <f t="shared" si="1"/>
        <v>750</v>
      </c>
      <c r="G26" s="19" t="s">
        <v>33</v>
      </c>
      <c r="H26" s="73"/>
      <c r="I26" s="20"/>
      <c r="J26" s="20"/>
      <c r="K26" s="20"/>
      <c r="L26" s="20"/>
      <c r="M26" s="21"/>
      <c r="N26" s="20"/>
      <c r="O26" s="20">
        <v>602.93</v>
      </c>
      <c r="P26" s="20"/>
      <c r="Q26" s="20"/>
      <c r="R26" s="20"/>
      <c r="S26" s="74"/>
      <c r="T26" s="67">
        <f t="shared" si="0"/>
        <v>602.93</v>
      </c>
    </row>
    <row r="27" spans="2:20" ht="15.75">
      <c r="B27" s="65" t="s">
        <v>69</v>
      </c>
      <c r="C27" s="54" t="s">
        <v>70</v>
      </c>
      <c r="D27" s="49">
        <v>120</v>
      </c>
      <c r="E27" s="81">
        <v>1300</v>
      </c>
      <c r="F27" s="83">
        <f t="shared" si="1"/>
        <v>156000</v>
      </c>
      <c r="G27" s="19" t="s">
        <v>33</v>
      </c>
      <c r="H27" s="75"/>
      <c r="I27" s="22"/>
      <c r="J27" s="22"/>
      <c r="K27" s="22"/>
      <c r="L27" s="22"/>
      <c r="M27" s="23"/>
      <c r="N27" s="22">
        <v>156714.1</v>
      </c>
      <c r="O27" s="22"/>
      <c r="P27" s="20"/>
      <c r="Q27" s="22"/>
      <c r="R27" s="22"/>
      <c r="S27" s="76"/>
      <c r="T27" s="68">
        <f t="shared" si="0"/>
        <v>156714.1</v>
      </c>
    </row>
    <row r="28" spans="2:20" ht="15.75">
      <c r="B28" s="51" t="s">
        <v>71</v>
      </c>
      <c r="C28" s="18" t="s">
        <v>50</v>
      </c>
      <c r="D28" s="48">
        <v>6</v>
      </c>
      <c r="E28" s="80">
        <v>12000</v>
      </c>
      <c r="F28" s="83">
        <f t="shared" si="1"/>
        <v>72000</v>
      </c>
      <c r="G28" s="19" t="s">
        <v>33</v>
      </c>
      <c r="H28" s="73"/>
      <c r="I28" s="20"/>
      <c r="J28" s="20"/>
      <c r="K28" s="20">
        <v>72000</v>
      </c>
      <c r="L28" s="20"/>
      <c r="M28" s="21"/>
      <c r="N28" s="20"/>
      <c r="O28" s="20"/>
      <c r="P28" s="20"/>
      <c r="Q28" s="20"/>
      <c r="R28" s="20"/>
      <c r="S28" s="74"/>
      <c r="T28" s="67">
        <f aca="true" t="shared" si="2" ref="T28:T33">SUM(I28:S28)</f>
        <v>72000</v>
      </c>
    </row>
    <row r="29" spans="2:20" ht="15.75">
      <c r="B29" s="46" t="s">
        <v>76</v>
      </c>
      <c r="C29" s="18" t="s">
        <v>63</v>
      </c>
      <c r="D29" s="48">
        <v>3</v>
      </c>
      <c r="E29" s="80">
        <v>45000</v>
      </c>
      <c r="F29" s="83">
        <f t="shared" si="1"/>
        <v>135000</v>
      </c>
      <c r="G29" s="19" t="s">
        <v>33</v>
      </c>
      <c r="H29" s="73"/>
      <c r="I29" s="20"/>
      <c r="J29" s="20">
        <v>134470.38</v>
      </c>
      <c r="K29" s="20"/>
      <c r="L29" s="20"/>
      <c r="M29" s="21"/>
      <c r="N29" s="20"/>
      <c r="O29" s="20"/>
      <c r="P29" s="20"/>
      <c r="Q29" s="20"/>
      <c r="R29" s="20"/>
      <c r="S29" s="74"/>
      <c r="T29" s="67">
        <f t="shared" si="2"/>
        <v>134470.38</v>
      </c>
    </row>
    <row r="30" spans="2:20" ht="47.25">
      <c r="B30" s="46" t="s">
        <v>77</v>
      </c>
      <c r="C30" s="18"/>
      <c r="D30" s="62"/>
      <c r="E30" s="80"/>
      <c r="F30" s="85">
        <v>78000</v>
      </c>
      <c r="G30" s="66" t="s">
        <v>33</v>
      </c>
      <c r="H30" s="73"/>
      <c r="I30" s="20"/>
      <c r="J30" s="20"/>
      <c r="K30" s="20"/>
      <c r="L30" s="20"/>
      <c r="M30" s="21"/>
      <c r="N30" s="20">
        <f>1807.49+2760.03+980.25</f>
        <v>5547.77</v>
      </c>
      <c r="O30" s="20"/>
      <c r="P30" s="20"/>
      <c r="Q30" s="20">
        <v>854.65</v>
      </c>
      <c r="R30" s="20">
        <v>3069.04</v>
      </c>
      <c r="S30" s="74">
        <f>1977.62+1148.4</f>
        <v>3126.02</v>
      </c>
      <c r="T30" s="68">
        <f t="shared" si="2"/>
        <v>12597.48</v>
      </c>
    </row>
    <row r="31" spans="2:20" ht="15.75">
      <c r="B31" s="46" t="s">
        <v>79</v>
      </c>
      <c r="C31" s="18"/>
      <c r="D31" s="62"/>
      <c r="E31" s="80"/>
      <c r="F31" s="85"/>
      <c r="G31" s="66" t="s">
        <v>33</v>
      </c>
      <c r="H31" s="73"/>
      <c r="I31" s="20"/>
      <c r="J31" s="20"/>
      <c r="K31" s="20"/>
      <c r="L31" s="20"/>
      <c r="M31" s="21">
        <v>4050</v>
      </c>
      <c r="N31" s="20"/>
      <c r="O31" s="20">
        <v>1620</v>
      </c>
      <c r="P31" s="20"/>
      <c r="Q31" s="20">
        <v>4410</v>
      </c>
      <c r="R31" s="20"/>
      <c r="S31" s="74"/>
      <c r="T31" s="68">
        <f t="shared" si="2"/>
        <v>10080</v>
      </c>
    </row>
    <row r="32" spans="2:20" ht="15.75">
      <c r="B32" s="46" t="s">
        <v>78</v>
      </c>
      <c r="C32" s="18"/>
      <c r="D32" s="62"/>
      <c r="E32" s="80"/>
      <c r="F32" s="85"/>
      <c r="G32" s="66" t="s">
        <v>33</v>
      </c>
      <c r="H32" s="73"/>
      <c r="I32" s="20"/>
      <c r="J32" s="20"/>
      <c r="K32" s="20"/>
      <c r="L32" s="20"/>
      <c r="M32" s="21">
        <v>19505.21</v>
      </c>
      <c r="N32" s="20"/>
      <c r="O32" s="20">
        <v>32378.04</v>
      </c>
      <c r="P32" s="20">
        <v>22143.17</v>
      </c>
      <c r="Q32" s="20"/>
      <c r="R32" s="20"/>
      <c r="S32" s="74"/>
      <c r="T32" s="68">
        <f t="shared" si="2"/>
        <v>74026.42</v>
      </c>
    </row>
    <row r="33" spans="1:21" s="2" customFormat="1" ht="16.5" thickBot="1">
      <c r="A33" s="9"/>
      <c r="B33" s="63" t="s">
        <v>34</v>
      </c>
      <c r="C33" s="55"/>
      <c r="D33" s="56"/>
      <c r="E33" s="57"/>
      <c r="F33" s="58">
        <f>SUM(F20:F30)</f>
        <v>579550</v>
      </c>
      <c r="G33" s="59" t="s">
        <v>33</v>
      </c>
      <c r="H33" s="77"/>
      <c r="I33" s="60">
        <f aca="true" t="shared" si="3" ref="I33:O33">SUM(I20:I32)</f>
        <v>72000</v>
      </c>
      <c r="J33" s="60">
        <f t="shared" si="3"/>
        <v>140698.55000000002</v>
      </c>
      <c r="K33" s="60">
        <f t="shared" si="3"/>
        <v>72000</v>
      </c>
      <c r="L33" s="60">
        <f t="shared" si="3"/>
        <v>12357.89</v>
      </c>
      <c r="M33" s="61">
        <f t="shared" si="3"/>
        <v>23555.21</v>
      </c>
      <c r="N33" s="60">
        <f t="shared" si="3"/>
        <v>162261.87</v>
      </c>
      <c r="O33" s="60">
        <f t="shared" si="3"/>
        <v>57179.65</v>
      </c>
      <c r="P33" s="60">
        <f>SUM(P20:P32)</f>
        <v>22143.17</v>
      </c>
      <c r="Q33" s="60">
        <f>SUM(Q20:Q32)</f>
        <v>5264.65</v>
      </c>
      <c r="R33" s="60">
        <f>SUM(R20:R32)</f>
        <v>3069.04</v>
      </c>
      <c r="S33" s="78">
        <f>SUM(S20:S32)</f>
        <v>3126.02</v>
      </c>
      <c r="T33" s="69">
        <f t="shared" si="2"/>
        <v>573656.0500000002</v>
      </c>
      <c r="U33" s="24"/>
    </row>
    <row r="34" spans="1:21" s="2" customFormat="1" ht="15.75">
      <c r="A34" s="9"/>
      <c r="B34" s="90" t="s">
        <v>51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"/>
      <c r="N34" s="9"/>
      <c r="O34" s="9"/>
      <c r="P34" s="9"/>
      <c r="Q34" s="9"/>
      <c r="R34" s="9"/>
      <c r="S34" s="9"/>
      <c r="T34" s="9"/>
      <c r="U34" s="24"/>
    </row>
    <row r="35" spans="2:12" ht="15.7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21" s="2" customFormat="1" ht="15.75">
      <c r="A36" s="25"/>
      <c r="B36" s="26" t="s">
        <v>35</v>
      </c>
      <c r="C36" s="26"/>
      <c r="D36" s="26" t="s">
        <v>52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24"/>
    </row>
    <row r="37" spans="1:15" ht="15.75">
      <c r="A37" s="27">
        <v>1</v>
      </c>
      <c r="B37" s="28" t="str">
        <f>B13</f>
        <v>Недовыполнение  ТР  на  01.01.2015год.</v>
      </c>
      <c r="C37" s="29">
        <f>C13</f>
        <v>210890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21" s="2" customFormat="1" ht="15.75">
      <c r="A38" s="25"/>
      <c r="B38" s="25"/>
      <c r="C38" s="30" t="s">
        <v>20</v>
      </c>
      <c r="D38" s="30" t="s">
        <v>21</v>
      </c>
      <c r="E38" s="30" t="s">
        <v>22</v>
      </c>
      <c r="F38" s="30" t="s">
        <v>23</v>
      </c>
      <c r="G38" s="30" t="s">
        <v>24</v>
      </c>
      <c r="H38" s="30" t="s">
        <v>25</v>
      </c>
      <c r="I38" s="30" t="s">
        <v>41</v>
      </c>
      <c r="J38" s="30" t="s">
        <v>27</v>
      </c>
      <c r="K38" s="30" t="s">
        <v>28</v>
      </c>
      <c r="L38" s="30" t="s">
        <v>29</v>
      </c>
      <c r="M38" s="30" t="s">
        <v>30</v>
      </c>
      <c r="N38" s="30" t="s">
        <v>31</v>
      </c>
      <c r="O38" s="30" t="s">
        <v>42</v>
      </c>
      <c r="P38" s="9"/>
      <c r="Q38" s="9"/>
      <c r="R38" s="9"/>
      <c r="S38" s="9"/>
      <c r="T38" s="9"/>
      <c r="U38" s="24"/>
    </row>
    <row r="39" spans="1:15" ht="15.75">
      <c r="A39" s="27">
        <v>2</v>
      </c>
      <c r="B39" s="28" t="s">
        <v>36</v>
      </c>
      <c r="C39" s="47">
        <v>28539</v>
      </c>
      <c r="D39" s="47">
        <v>28539</v>
      </c>
      <c r="E39" s="47">
        <v>28539</v>
      </c>
      <c r="F39" s="47">
        <v>28539</v>
      </c>
      <c r="G39" s="47">
        <v>28539</v>
      </c>
      <c r="H39" s="47">
        <v>28539</v>
      </c>
      <c r="I39" s="47">
        <v>28539</v>
      </c>
      <c r="J39" s="47">
        <v>28539</v>
      </c>
      <c r="K39" s="47">
        <v>28539</v>
      </c>
      <c r="L39" s="47">
        <v>28539</v>
      </c>
      <c r="M39" s="47">
        <v>28539</v>
      </c>
      <c r="N39" s="47">
        <v>28539</v>
      </c>
      <c r="O39" s="31">
        <f aca="true" t="shared" si="4" ref="O39:O44">SUM(C39:N39)</f>
        <v>342468</v>
      </c>
    </row>
    <row r="40" spans="1:15" ht="15.75">
      <c r="A40" s="27">
        <v>3</v>
      </c>
      <c r="B40" s="27" t="s">
        <v>74</v>
      </c>
      <c r="C40" s="47">
        <v>2247</v>
      </c>
      <c r="D40" s="47">
        <v>2247</v>
      </c>
      <c r="E40" s="47">
        <v>2247</v>
      </c>
      <c r="F40" s="47">
        <v>2247</v>
      </c>
      <c r="G40" s="47">
        <v>2247</v>
      </c>
      <c r="H40" s="47">
        <v>2247</v>
      </c>
      <c r="I40" s="47">
        <v>2247</v>
      </c>
      <c r="J40" s="47">
        <v>2247</v>
      </c>
      <c r="K40" s="47">
        <v>2247</v>
      </c>
      <c r="L40" s="47">
        <v>2247</v>
      </c>
      <c r="M40" s="47">
        <v>2247</v>
      </c>
      <c r="N40" s="47">
        <v>2247</v>
      </c>
      <c r="O40" s="31">
        <f t="shared" si="4"/>
        <v>26964</v>
      </c>
    </row>
    <row r="41" spans="1:15" ht="15.75">
      <c r="A41" s="27">
        <v>4</v>
      </c>
      <c r="B41" s="28" t="s">
        <v>37</v>
      </c>
      <c r="C41" s="47">
        <f>C39*0.9</f>
        <v>25685.100000000002</v>
      </c>
      <c r="D41" s="47">
        <f>D39*1.01</f>
        <v>28824.39</v>
      </c>
      <c r="E41" s="47">
        <f>E39*0.9</f>
        <v>25685.100000000002</v>
      </c>
      <c r="F41" s="47">
        <f>F39*1.1</f>
        <v>31392.9</v>
      </c>
      <c r="G41" s="47">
        <f>G39*0.96</f>
        <v>27397.44</v>
      </c>
      <c r="H41" s="47">
        <f>H39*0.93</f>
        <v>26541.27</v>
      </c>
      <c r="I41" s="47">
        <f>I39*0.96</f>
        <v>27397.44</v>
      </c>
      <c r="J41" s="47">
        <f>J39*1.1</f>
        <v>31392.9</v>
      </c>
      <c r="K41" s="47">
        <f>K39*1.13</f>
        <v>32249.069999999996</v>
      </c>
      <c r="L41" s="47">
        <f>L39*0.98</f>
        <v>27968.22</v>
      </c>
      <c r="M41" s="47">
        <f>M39*0.92</f>
        <v>26255.88</v>
      </c>
      <c r="N41" s="47">
        <v>24999</v>
      </c>
      <c r="O41" s="31">
        <f t="shared" si="4"/>
        <v>335788.71</v>
      </c>
    </row>
    <row r="42" spans="1:15" ht="15.75">
      <c r="A42" s="27">
        <v>5</v>
      </c>
      <c r="B42" s="28" t="s">
        <v>75</v>
      </c>
      <c r="C42" s="47">
        <f aca="true" t="shared" si="5" ref="C42:H42">C40</f>
        <v>2247</v>
      </c>
      <c r="D42" s="47">
        <f t="shared" si="5"/>
        <v>2247</v>
      </c>
      <c r="E42" s="47">
        <f t="shared" si="5"/>
        <v>2247</v>
      </c>
      <c r="F42" s="47">
        <f t="shared" si="5"/>
        <v>2247</v>
      </c>
      <c r="G42" s="47">
        <f t="shared" si="5"/>
        <v>2247</v>
      </c>
      <c r="H42" s="47">
        <f t="shared" si="5"/>
        <v>2247</v>
      </c>
      <c r="I42" s="47">
        <f aca="true" t="shared" si="6" ref="I42:N42">I40</f>
        <v>2247</v>
      </c>
      <c r="J42" s="47">
        <f t="shared" si="6"/>
        <v>2247</v>
      </c>
      <c r="K42" s="47">
        <f t="shared" si="6"/>
        <v>2247</v>
      </c>
      <c r="L42" s="47">
        <f t="shared" si="6"/>
        <v>2247</v>
      </c>
      <c r="M42" s="47">
        <f t="shared" si="6"/>
        <v>2247</v>
      </c>
      <c r="N42" s="47">
        <f t="shared" si="6"/>
        <v>2247</v>
      </c>
      <c r="O42" s="31">
        <f t="shared" si="4"/>
        <v>26964</v>
      </c>
    </row>
    <row r="43" spans="1:15" ht="15.75">
      <c r="A43" s="27">
        <v>6</v>
      </c>
      <c r="B43" s="28" t="s">
        <v>38</v>
      </c>
      <c r="C43" s="47">
        <f aca="true" t="shared" si="7" ref="C43:H43">SUM(C41:C42)</f>
        <v>27932.100000000002</v>
      </c>
      <c r="D43" s="47">
        <f t="shared" si="7"/>
        <v>31071.39</v>
      </c>
      <c r="E43" s="47">
        <f t="shared" si="7"/>
        <v>27932.100000000002</v>
      </c>
      <c r="F43" s="47">
        <f t="shared" si="7"/>
        <v>33639.9</v>
      </c>
      <c r="G43" s="47">
        <f t="shared" si="7"/>
        <v>29644.44</v>
      </c>
      <c r="H43" s="47">
        <f t="shared" si="7"/>
        <v>28788.27</v>
      </c>
      <c r="I43" s="47">
        <f aca="true" t="shared" si="8" ref="I43:N43">SUM(I41:I42)</f>
        <v>29644.44</v>
      </c>
      <c r="J43" s="47">
        <f t="shared" si="8"/>
        <v>33639.9</v>
      </c>
      <c r="K43" s="47">
        <f t="shared" si="8"/>
        <v>34496.06999999999</v>
      </c>
      <c r="L43" s="47">
        <f t="shared" si="8"/>
        <v>30215.22</v>
      </c>
      <c r="M43" s="47">
        <f t="shared" si="8"/>
        <v>28502.88</v>
      </c>
      <c r="N43" s="47">
        <f t="shared" si="8"/>
        <v>27246</v>
      </c>
      <c r="O43" s="31">
        <f t="shared" si="4"/>
        <v>362752.70999999996</v>
      </c>
    </row>
    <row r="44" spans="1:15" ht="15.75">
      <c r="A44" s="27">
        <v>7</v>
      </c>
      <c r="B44" s="28" t="s">
        <v>39</v>
      </c>
      <c r="C44" s="47">
        <f aca="true" t="shared" si="9" ref="C44:N44">H33</f>
        <v>0</v>
      </c>
      <c r="D44" s="47">
        <f t="shared" si="9"/>
        <v>72000</v>
      </c>
      <c r="E44" s="47">
        <f t="shared" si="9"/>
        <v>140698.55000000002</v>
      </c>
      <c r="F44" s="47">
        <f t="shared" si="9"/>
        <v>72000</v>
      </c>
      <c r="G44" s="47">
        <f t="shared" si="9"/>
        <v>12357.89</v>
      </c>
      <c r="H44" s="47">
        <f t="shared" si="9"/>
        <v>23555.21</v>
      </c>
      <c r="I44" s="47">
        <f t="shared" si="9"/>
        <v>162261.87</v>
      </c>
      <c r="J44" s="47">
        <f t="shared" si="9"/>
        <v>57179.65</v>
      </c>
      <c r="K44" s="47">
        <f t="shared" si="9"/>
        <v>22143.17</v>
      </c>
      <c r="L44" s="47">
        <f t="shared" si="9"/>
        <v>5264.65</v>
      </c>
      <c r="M44" s="47">
        <f t="shared" si="9"/>
        <v>3069.04</v>
      </c>
      <c r="N44" s="47">
        <f t="shared" si="9"/>
        <v>3126.02</v>
      </c>
      <c r="O44" s="31">
        <f t="shared" si="4"/>
        <v>573656.0500000002</v>
      </c>
    </row>
    <row r="45" spans="1:21" s="2" customFormat="1" ht="15.75">
      <c r="A45" s="25">
        <v>8</v>
      </c>
      <c r="B45" s="32" t="s">
        <v>40</v>
      </c>
      <c r="C45" s="31">
        <f>C37+C43-C44</f>
        <v>238822.1</v>
      </c>
      <c r="D45" s="31">
        <f aca="true" t="shared" si="10" ref="D45:N45">C45+D43-D44</f>
        <v>197893.49</v>
      </c>
      <c r="E45" s="31">
        <f t="shared" si="10"/>
        <v>85127.03999999998</v>
      </c>
      <c r="F45" s="31">
        <f t="shared" si="10"/>
        <v>46766.93999999997</v>
      </c>
      <c r="G45" s="31">
        <f t="shared" si="10"/>
        <v>64053.489999999976</v>
      </c>
      <c r="H45" s="31">
        <f t="shared" si="10"/>
        <v>69286.54999999999</v>
      </c>
      <c r="I45" s="31">
        <f t="shared" si="10"/>
        <v>-63330.880000000005</v>
      </c>
      <c r="J45" s="31">
        <f t="shared" si="10"/>
        <v>-86870.63</v>
      </c>
      <c r="K45" s="31">
        <f t="shared" si="10"/>
        <v>-74517.73000000001</v>
      </c>
      <c r="L45" s="31">
        <f t="shared" si="10"/>
        <v>-49567.16000000001</v>
      </c>
      <c r="M45" s="31">
        <f t="shared" si="10"/>
        <v>-24133.32000000001</v>
      </c>
      <c r="N45" s="31">
        <f t="shared" si="10"/>
        <v>-13.340000000010605</v>
      </c>
      <c r="O45" s="31">
        <f>C37-O44+O43</f>
        <v>-13.340000000200234</v>
      </c>
      <c r="P45" s="9"/>
      <c r="Q45" s="9"/>
      <c r="R45" s="9"/>
      <c r="S45" s="9"/>
      <c r="T45" s="9"/>
      <c r="U45" s="24"/>
    </row>
  </sheetData>
  <sheetProtection/>
  <mergeCells count="19">
    <mergeCell ref="D8:J8"/>
    <mergeCell ref="D17:J17"/>
    <mergeCell ref="D2:J2"/>
    <mergeCell ref="D3:J3"/>
    <mergeCell ref="D4:J4"/>
    <mergeCell ref="D5:J5"/>
    <mergeCell ref="D6:J6"/>
    <mergeCell ref="D7:J7"/>
    <mergeCell ref="D14:J14"/>
    <mergeCell ref="D9:J9"/>
    <mergeCell ref="D12:J12"/>
    <mergeCell ref="D13:J13"/>
    <mergeCell ref="D15:J15"/>
    <mergeCell ref="C18:F18"/>
    <mergeCell ref="B34:L35"/>
    <mergeCell ref="D10:J10"/>
    <mergeCell ref="D11:J11"/>
    <mergeCell ref="B18:B19"/>
    <mergeCell ref="G18:S18"/>
  </mergeCells>
  <printOptions horizontalCentered="1"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2014-03-03T07:56:02Z</cp:lastPrinted>
  <dcterms:modified xsi:type="dcterms:W3CDTF">2016-01-11T07:24:49Z</dcterms:modified>
  <cp:category/>
  <cp:version/>
  <cp:contentType/>
  <cp:contentStatus/>
</cp:coreProperties>
</file>