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еб 17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<sst xmlns="http://schemas.openxmlformats.org/spreadsheetml/2006/main" count="99" uniqueCount="77">
  <si>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</si>
  <si>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</si>
  <si>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</si>
  <si>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</si>
  <si>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</si>
  <si>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</si>
  <si>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</si>
  <si>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ГВС, отопления: подъезд 1</t>
  </si>
  <si>
    <t>Год постройки</t>
  </si>
  <si>
    <t>Место расположения приборов учета ХВС и ГВС: подъезд 1</t>
  </si>
  <si>
    <t>Этажность</t>
  </si>
  <si>
    <t>Количество теплоузлов -1</t>
  </si>
  <si>
    <t>Подъезды</t>
  </si>
  <si>
    <t>Принадлежность  ТОС: "Университетский"</t>
  </si>
  <si>
    <t>Площадь придомовой территории м2</t>
  </si>
  <si>
    <t>Обслуживает – 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</si>
  <si>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</si>
  <si>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</si>
  <si>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</si>
  <si>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</si>
  <si>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</si>
  <si>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</si>
  <si>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</si>
  <si>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</si>
  <si>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</si>
  <si>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</si>
  <si>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</si>
  <si>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</si>
  <si>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</si>
  <si>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</si>
  <si>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</si>
  <si>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</si>
  <si>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</si>
  <si>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</si>
  <si>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</si>
  <si>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паспорт финансово-</t>
  </si>
  <si>
    <t>хозяйственной деятельности</t>
  </si>
  <si>
    <t>Электронный счет по текущему ремонту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</si>
  <si>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</si>
  <si>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</si>
  <si>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</si>
  <si>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</si>
  <si>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</si>
  <si>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</si>
  <si>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</si>
  <si>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</si>
  <si>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</si>
  <si>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</si>
  <si>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</si>
  <si>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Начислено прочих доходов</t>
  </si>
  <si>
    <t>дома №17 по ул. Лебедева на 2013 г</t>
  </si>
  <si>
    <t>№№ п/п</t>
  </si>
  <si>
    <t>выполнено</t>
  </si>
  <si>
    <t>Мастер участка – Кошельков Андрей Георгиеви</t>
  </si>
  <si>
    <t>Председатель совета МКД – Семенова Светлана Витальевна</t>
  </si>
  <si>
    <t xml:space="preserve">  Ед. изм.</t>
  </si>
  <si>
    <t>План работ на 2014 г.</t>
  </si>
  <si>
    <t xml:space="preserve">          РЕЕСТР РАБОТ ПО ТЕКУЩЕМУ РЕМОНТУ ПО ВИДАМ РАБОТ И СТОИМОСТИ НА 2014 ГОД</t>
  </si>
  <si>
    <t>Цена на ед. работ, руб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</si>
  <si>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</si>
  <si>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</si>
  <si>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Недовыполнение  ТР  на  01.01.2014год.</t>
  </si>
  <si>
    <t>Тариф на ТР 2014г. -4,00 руб</t>
  </si>
  <si>
    <t>Дополнительные доходы на 2014г.</t>
  </si>
  <si>
    <t>Сумма  к выполнению ТР на 2014 год</t>
  </si>
  <si>
    <t>Сантехнические работы:</t>
  </si>
  <si>
    <t>Замена трассы отопления на вводе в дом</t>
  </si>
  <si>
    <t>уз.</t>
  </si>
  <si>
    <t>Установка вторых рам и двойного остекления</t>
  </si>
  <si>
    <t>смета</t>
  </si>
  <si>
    <t>Непредвиденные работы</t>
  </si>
  <si>
    <t>Герметизация МПШ</t>
  </si>
  <si>
    <t>Ремонт м/кровли балконных козырьков</t>
  </si>
  <si>
    <t>Ремонт м/кровли маш.отдел</t>
  </si>
  <si>
    <t>жилого дома ул. Лебедева, дом 17</t>
  </si>
  <si>
    <t>Косметический ремонт подъездов (секций с 9 по 1 этажи)</t>
  </si>
  <si>
    <t>ремонт теплоузлов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</si>
</sst>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0.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5" fillId="0" borderId="0" xfId="33" applyNumberFormat="1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wrapText="1"/>
      <protection/>
    </xf>
    <xf numFmtId="0" fontId="2" fillId="0" borderId="0" xfId="33" applyNumberFormat="1" applyFont="1" applyBorder="1" applyAlignment="1">
      <alignment horizontal="center" wrapText="1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5" fillId="0" borderId="11" xfId="33" applyNumberFormat="1" applyFont="1" applyFill="1" applyBorder="1" applyAlignment="1">
      <alignment vertical="center"/>
      <protection/>
    </xf>
    <xf numFmtId="0" fontId="5" fillId="0" borderId="12" xfId="33" applyNumberFormat="1" applyFont="1" applyFill="1" applyBorder="1" applyAlignment="1">
      <alignment vertical="center"/>
      <protection/>
    </xf>
    <xf numFmtId="0" fontId="5" fillId="0" borderId="13" xfId="33" applyNumberFormat="1" applyFont="1" applyFill="1" applyBorder="1" applyAlignment="1">
      <alignment vertical="center"/>
      <protection/>
    </xf>
    <xf numFmtId="0" fontId="5" fillId="0" borderId="14" xfId="33" applyNumberFormat="1" applyFont="1" applyBorder="1" applyAlignment="1">
      <alignment horizontal="center" vertical="center" wrapText="1"/>
      <protection/>
    </xf>
    <xf numFmtId="0" fontId="5" fillId="0" borderId="15" xfId="33" applyNumberFormat="1" applyFont="1" applyFill="1" applyBorder="1" applyAlignment="1">
      <alignment horizontal="center" vertical="center" wrapText="1"/>
      <protection/>
    </xf>
    <xf numFmtId="0" fontId="5" fillId="0" borderId="16" xfId="33" applyNumberFormat="1" applyFont="1" applyBorder="1" applyAlignment="1">
      <alignment vertical="top" wrapText="1"/>
      <protection/>
    </xf>
    <xf numFmtId="0" fontId="5" fillId="0" borderId="15" xfId="33" applyNumberFormat="1" applyFont="1" applyBorder="1" applyAlignment="1">
      <alignment horizontal="center" vertical="top" wrapText="1"/>
      <protection/>
    </xf>
    <xf numFmtId="0" fontId="5" fillId="0" borderId="10" xfId="33" applyNumberFormat="1" applyFont="1" applyBorder="1" applyAlignment="1">
      <alignment horizontal="center" vertical="top" wrapText="1"/>
      <protection/>
    </xf>
    <xf numFmtId="0" fontId="2" fillId="0" borderId="10" xfId="33" applyNumberFormat="1" applyFont="1" applyFill="1" applyBorder="1">
      <alignment/>
      <protection/>
    </xf>
    <xf numFmtId="0" fontId="5" fillId="0" borderId="10" xfId="33" applyNumberFormat="1" applyFont="1" applyBorder="1">
      <alignment/>
      <protection/>
    </xf>
    <xf numFmtId="0" fontId="2" fillId="0" borderId="10" xfId="33" applyNumberFormat="1" applyFont="1" applyBorder="1">
      <alignment/>
      <protection/>
    </xf>
    <xf numFmtId="0" fontId="2" fillId="0" borderId="17" xfId="33" applyNumberFormat="1" applyFont="1" applyBorder="1" applyAlignment="1">
      <alignment horizontal="center"/>
      <protection/>
    </xf>
    <xf numFmtId="0" fontId="5" fillId="0" borderId="15" xfId="33" applyNumberFormat="1" applyFont="1" applyBorder="1" applyAlignment="1">
      <alignment horizontal="right" vertical="top" wrapText="1"/>
      <protection/>
    </xf>
    <xf numFmtId="0" fontId="5" fillId="0" borderId="10" xfId="33" applyNumberFormat="1" applyFont="1" applyBorder="1" applyAlignment="1">
      <alignment horizontal="right" vertical="top" wrapText="1"/>
      <protection/>
    </xf>
    <xf numFmtId="0" fontId="5" fillId="0" borderId="14" xfId="33" applyNumberFormat="1" applyFont="1" applyBorder="1" applyAlignment="1">
      <alignment horizontal="right" vertical="top" wrapText="1"/>
      <protection/>
    </xf>
    <xf numFmtId="0" fontId="5" fillId="0" borderId="10" xfId="33" applyNumberFormat="1" applyFont="1" applyFill="1" applyBorder="1">
      <alignment/>
      <protection/>
    </xf>
    <xf numFmtId="0" fontId="5" fillId="0" borderId="17" xfId="33" applyNumberFormat="1" applyFont="1" applyBorder="1" applyAlignment="1">
      <alignment horizontal="center"/>
      <protection/>
    </xf>
    <xf numFmtId="0" fontId="5" fillId="0" borderId="15" xfId="0" applyNumberFormat="1" applyFont="1" applyBorder="1" applyAlignment="1">
      <alignment horizontal="right" vertical="top" wrapText="1"/>
    </xf>
    <xf numFmtId="0" fontId="5" fillId="0" borderId="15" xfId="33" applyNumberFormat="1" applyFont="1" applyFill="1" applyBorder="1" applyAlignment="1">
      <alignment horizontal="center" vertical="top" wrapText="1"/>
      <protection/>
    </xf>
    <xf numFmtId="0" fontId="5" fillId="0" borderId="18" xfId="33" applyNumberFormat="1" applyFont="1" applyBorder="1" applyAlignment="1">
      <alignment vertical="top" wrapText="1"/>
      <protection/>
    </xf>
    <xf numFmtId="0" fontId="5" fillId="0" borderId="19" xfId="33" applyNumberFormat="1" applyFont="1" applyBorder="1" applyAlignment="1">
      <alignment horizontal="right" vertical="top" wrapText="1"/>
      <protection/>
    </xf>
    <xf numFmtId="0" fontId="5" fillId="0" borderId="20" xfId="33" applyNumberFormat="1" applyFont="1" applyBorder="1" applyAlignment="1">
      <alignment horizontal="right" vertical="top" wrapText="1"/>
      <protection/>
    </xf>
    <xf numFmtId="0" fontId="5" fillId="0" borderId="21" xfId="33" applyNumberFormat="1" applyFont="1" applyBorder="1" applyAlignment="1">
      <alignment horizontal="right" vertical="top" wrapText="1"/>
      <protection/>
    </xf>
    <xf numFmtId="0" fontId="5" fillId="0" borderId="19" xfId="33" applyNumberFormat="1" applyFont="1" applyFill="1" applyBorder="1" applyAlignment="1">
      <alignment horizontal="center" vertical="top" wrapText="1"/>
      <protection/>
    </xf>
    <xf numFmtId="0" fontId="5" fillId="0" borderId="20" xfId="33" applyNumberFormat="1" applyFont="1" applyFill="1" applyBorder="1">
      <alignment/>
      <protection/>
    </xf>
    <xf numFmtId="0" fontId="5" fillId="0" borderId="20" xfId="33" applyNumberFormat="1" applyFont="1" applyBorder="1">
      <alignment/>
      <protection/>
    </xf>
    <xf numFmtId="0" fontId="2" fillId="0" borderId="22" xfId="33" applyNumberFormat="1" applyFont="1" applyBorder="1" applyAlignment="1">
      <alignment horizontal="center"/>
      <protection/>
    </xf>
    <xf numFmtId="0" fontId="2" fillId="0" borderId="23" xfId="33" applyNumberFormat="1" applyFont="1" applyBorder="1" applyAlignment="1">
      <alignment vertical="top" wrapText="1"/>
      <protection/>
    </xf>
    <xf numFmtId="0" fontId="5" fillId="0" borderId="24" xfId="33" applyNumberFormat="1" applyFont="1" applyBorder="1" applyAlignment="1">
      <alignment horizontal="right" vertical="top" wrapText="1"/>
      <protection/>
    </xf>
    <xf numFmtId="0" fontId="5" fillId="0" borderId="25" xfId="33" applyNumberFormat="1" applyFont="1" applyBorder="1" applyAlignment="1">
      <alignment horizontal="right" vertical="top" wrapText="1"/>
      <protection/>
    </xf>
    <xf numFmtId="0" fontId="2" fillId="0" borderId="26" xfId="33" applyNumberFormat="1" applyFont="1" applyBorder="1" applyAlignment="1">
      <alignment horizontal="right" vertical="top" wrapText="1"/>
      <protection/>
    </xf>
    <xf numFmtId="0" fontId="2" fillId="0" borderId="25" xfId="33" applyNumberFormat="1" applyFont="1" applyBorder="1">
      <alignment/>
      <protection/>
    </xf>
    <xf numFmtId="0" fontId="5" fillId="0" borderId="0" xfId="33" applyNumberFormat="1" applyFont="1" applyBorder="1" applyAlignment="1">
      <alignment vertical="top" wrapText="1"/>
      <protection/>
    </xf>
    <xf numFmtId="0" fontId="5" fillId="0" borderId="0" xfId="33" applyNumberFormat="1" applyFont="1" applyAlignment="1">
      <alignment horizontal="center"/>
      <protection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Border="1" applyAlignment="1">
      <alignment vertical="top" wrapText="1"/>
      <protection/>
    </xf>
    <xf numFmtId="0" fontId="2" fillId="0" borderId="0" xfId="33" applyNumberFormat="1" applyFont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33" applyNumberFormat="1" applyFont="1" applyAlignment="1">
      <alignment horizontal="center"/>
      <protection/>
    </xf>
    <xf numFmtId="0" fontId="2" fillId="0" borderId="10" xfId="0" applyNumberFormat="1" applyFont="1" applyBorder="1" applyAlignment="1">
      <alignment/>
    </xf>
    <xf numFmtId="0" fontId="2" fillId="0" borderId="14" xfId="33" applyNumberFormat="1" applyFont="1" applyBorder="1">
      <alignment/>
      <protection/>
    </xf>
    <xf numFmtId="0" fontId="5" fillId="0" borderId="14" xfId="33" applyNumberFormat="1" applyFont="1" applyBorder="1">
      <alignment/>
      <protection/>
    </xf>
    <xf numFmtId="0" fontId="5" fillId="0" borderId="0" xfId="33" applyNumberFormat="1" applyFont="1" applyBorder="1">
      <alignment/>
      <protection/>
    </xf>
    <xf numFmtId="0" fontId="5" fillId="0" borderId="21" xfId="33" applyNumberFormat="1" applyFont="1" applyBorder="1">
      <alignment/>
      <protection/>
    </xf>
    <xf numFmtId="0" fontId="5" fillId="0" borderId="24" xfId="33" applyNumberFormat="1" applyFont="1" applyFill="1" applyBorder="1" applyAlignment="1">
      <alignment horizontal="center" vertical="top" wrapText="1"/>
      <protection/>
    </xf>
    <xf numFmtId="0" fontId="2" fillId="0" borderId="26" xfId="33" applyNumberFormat="1" applyFont="1" applyBorder="1">
      <alignment/>
      <protection/>
    </xf>
    <xf numFmtId="0" fontId="5" fillId="0" borderId="0" xfId="33" applyNumberFormat="1" applyFont="1" applyFill="1" applyBorder="1" applyAlignment="1">
      <alignment horizontal="center" vertical="top" wrapText="1"/>
      <protection/>
    </xf>
    <xf numFmtId="0" fontId="2" fillId="0" borderId="10" xfId="59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16" xfId="33" applyNumberFormat="1" applyFont="1" applyBorder="1" applyAlignment="1">
      <alignment horizontal="left" vertical="top" wrapText="1"/>
      <protection/>
    </xf>
    <xf numFmtId="0" fontId="2" fillId="0" borderId="27" xfId="33" applyNumberFormat="1" applyFont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1" fontId="2" fillId="0" borderId="15" xfId="33" applyNumberFormat="1" applyFont="1" applyBorder="1">
      <alignment/>
      <protection/>
    </xf>
    <xf numFmtId="1" fontId="2" fillId="0" borderId="19" xfId="33" applyNumberFormat="1" applyFont="1" applyBorder="1">
      <alignment/>
      <protection/>
    </xf>
    <xf numFmtId="1" fontId="2" fillId="0" borderId="24" xfId="33" applyNumberFormat="1" applyFont="1" applyBorder="1">
      <alignment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2" fillId="0" borderId="15" xfId="33" applyNumberFormat="1" applyFont="1" applyBorder="1" applyAlignment="1">
      <alignment horizontal="center" vertical="center" wrapText="1"/>
      <protection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4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4" xfId="33" applyNumberFormat="1" applyFont="1" applyFill="1" applyBorder="1" applyAlignment="1">
      <alignment horizontal="center" vertical="center" wrapText="1"/>
      <protection/>
    </xf>
    <xf numFmtId="0" fontId="5" fillId="0" borderId="17" xfId="33" applyNumberFormat="1" applyFont="1" applyBorder="1" applyAlignment="1">
      <alignment horizontal="center" vertical="center" wrapText="1"/>
      <protection/>
    </xf>
    <xf numFmtId="1" fontId="2" fillId="0" borderId="10" xfId="0" applyNumberFormat="1" applyFont="1" applyBorder="1" applyAlignment="1">
      <alignment/>
    </xf>
    <xf numFmtId="0" fontId="5" fillId="0" borderId="28" xfId="33" applyNumberFormat="1" applyFont="1" applyBorder="1" applyAlignment="1">
      <alignment horizontal="center" vertical="center" wrapText="1"/>
      <protection/>
    </xf>
    <xf numFmtId="0" fontId="5" fillId="0" borderId="29" xfId="33" applyNumberFormat="1" applyFont="1" applyBorder="1" applyAlignment="1">
      <alignment horizontal="center" vertical="center" wrapText="1"/>
      <protection/>
    </xf>
    <xf numFmtId="0" fontId="2" fillId="0" borderId="30" xfId="33" applyNumberFormat="1" applyFont="1" applyBorder="1" applyAlignment="1">
      <alignment horizontal="center" vertical="center" wrapText="1"/>
      <protection/>
    </xf>
    <xf numFmtId="0" fontId="2" fillId="0" borderId="31" xfId="33" applyNumberFormat="1" applyFont="1" applyBorder="1" applyAlignment="1">
      <alignment horizontal="center" vertical="center" wrapText="1"/>
      <protection/>
    </xf>
    <xf numFmtId="0" fontId="2" fillId="0" borderId="32" xfId="33" applyNumberFormat="1" applyFont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NumberFormat="1" applyFont="1" applyFill="1" applyBorder="1" applyAlignment="1">
      <alignment/>
      <protection/>
    </xf>
    <xf numFmtId="0" fontId="5" fillId="0" borderId="10" xfId="33" applyNumberFormat="1" applyFont="1" applyFill="1" applyBorder="1" applyAlignment="1">
      <alignment horizontal="left" vertical="center"/>
      <protection/>
    </xf>
    <xf numFmtId="0" fontId="2" fillId="0" borderId="28" xfId="33" applyNumberFormat="1" applyFont="1" applyBorder="1" applyAlignment="1">
      <alignment horizontal="center" vertical="center" wrapText="1"/>
      <protection/>
    </xf>
    <xf numFmtId="0" fontId="2" fillId="0" borderId="29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Alignment="1">
      <alignment wrapText="1"/>
      <protection/>
    </xf>
    <xf numFmtId="0" fontId="2" fillId="0" borderId="0" xfId="0" applyNumberFormat="1" applyFont="1" applyAlignment="1">
      <alignment wrapText="1"/>
    </xf>
    <xf numFmtId="0" fontId="2" fillId="32" borderId="15" xfId="33" applyNumberFormat="1" applyFont="1" applyFill="1" applyBorder="1" applyAlignment="1">
      <alignment horizontal="center" vertical="center" wrapText="1"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center"/>
      <protection/>
    </xf>
    <xf numFmtId="0" fontId="5" fillId="0" borderId="10" xfId="33" applyNumberFormat="1" applyFont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70" zoomScaleNormal="70" zoomScalePageLayoutView="0" workbookViewId="0" topLeftCell="A17">
      <selection activeCell="B23" sqref="B23"/>
    </sheetView>
  </sheetViews>
  <sheetFormatPr defaultColWidth="8.7109375" defaultRowHeight="12.75"/>
  <cols>
    <col min="1" max="1" width="4.140625" style="4" customWidth="1"/>
    <col min="2" max="2" width="47.28125" style="4" bestFit="1" customWidth="1"/>
    <col min="3" max="3" width="14.28125" style="45" customWidth="1"/>
    <col min="4" max="4" width="12.57421875" style="4" customWidth="1"/>
    <col min="5" max="5" width="10.28125" style="4" bestFit="1" customWidth="1"/>
    <col min="6" max="6" width="10.421875" style="4" customWidth="1"/>
    <col min="7" max="7" width="10.00390625" style="4" bestFit="1" customWidth="1"/>
    <col min="8" max="8" width="10.57421875" style="4" customWidth="1"/>
    <col min="9" max="9" width="9.421875" style="4" bestFit="1" customWidth="1"/>
    <col min="10" max="10" width="10.421875" style="4" customWidth="1"/>
    <col min="11" max="11" width="10.8515625" style="4" bestFit="1" customWidth="1"/>
    <col min="12" max="12" width="9.8515625" style="4" bestFit="1" customWidth="1"/>
    <col min="13" max="13" width="8.7109375" style="4" bestFit="1" customWidth="1"/>
    <col min="14" max="14" width="9.7109375" style="4" bestFit="1" customWidth="1"/>
    <col min="15" max="15" width="10.8515625" style="4" customWidth="1"/>
    <col min="16" max="16" width="10.00390625" style="4" bestFit="1" customWidth="1"/>
    <col min="17" max="17" width="9.28125" style="4" bestFit="1" customWidth="1"/>
    <col min="18" max="18" width="13.28125" style="4" customWidth="1"/>
    <col min="19" max="19" width="11.140625" style="4" customWidth="1"/>
    <col min="20" max="20" width="11.7109375" style="4" bestFit="1" customWidth="1"/>
    <col min="21" max="21" width="8.7109375" style="4" customWidth="1"/>
    <col min="22" max="16384" width="8.7109375" style="1" customWidth="1"/>
  </cols>
  <sheetData>
    <row r="1" spans="2:6" ht="15.75">
      <c r="B1" s="5" t="s">
        <v>35</v>
      </c>
      <c r="C1" s="5" t="s">
        <v>36</v>
      </c>
      <c r="D1" s="6"/>
      <c r="E1" s="6"/>
      <c r="F1" s="6"/>
    </row>
    <row r="2" spans="2:6" ht="15.75">
      <c r="B2" s="7" t="s">
        <v>74</v>
      </c>
      <c r="C2" s="8"/>
      <c r="D2" s="9"/>
      <c r="E2" s="9"/>
      <c r="F2" s="9"/>
    </row>
    <row r="3" spans="2:10" ht="15.75">
      <c r="B3" s="10" t="s">
        <v>0</v>
      </c>
      <c r="C3" s="11">
        <v>3698.5</v>
      </c>
      <c r="D3" s="100" t="s">
        <v>1</v>
      </c>
      <c r="E3" s="100"/>
      <c r="F3" s="100"/>
      <c r="G3" s="100"/>
      <c r="H3" s="100"/>
      <c r="I3" s="100"/>
      <c r="J3" s="100"/>
    </row>
    <row r="4" spans="2:10" ht="15.75">
      <c r="B4" s="10" t="s">
        <v>2</v>
      </c>
      <c r="C4" s="11">
        <v>108</v>
      </c>
      <c r="D4" s="91" t="s">
        <v>54</v>
      </c>
      <c r="E4" s="91"/>
      <c r="F4" s="91"/>
      <c r="G4" s="91"/>
      <c r="H4" s="91"/>
      <c r="I4" s="91"/>
      <c r="J4" s="91"/>
    </row>
    <row r="5" spans="2:10" ht="15.75">
      <c r="B5" s="10" t="s">
        <v>3</v>
      </c>
      <c r="C5" s="11">
        <v>268</v>
      </c>
      <c r="D5" s="91" t="s">
        <v>4</v>
      </c>
      <c r="E5" s="91"/>
      <c r="F5" s="91"/>
      <c r="G5" s="91"/>
      <c r="H5" s="91"/>
      <c r="I5" s="91"/>
      <c r="J5" s="91"/>
    </row>
    <row r="6" spans="2:10" ht="15.75">
      <c r="B6" s="10" t="s">
        <v>5</v>
      </c>
      <c r="C6" s="11" t="s">
        <v>6</v>
      </c>
      <c r="D6" s="91" t="s">
        <v>7</v>
      </c>
      <c r="E6" s="91"/>
      <c r="F6" s="91"/>
      <c r="G6" s="91"/>
      <c r="H6" s="91"/>
      <c r="I6" s="91"/>
      <c r="J6" s="91"/>
    </row>
    <row r="7" spans="2:10" ht="15.75">
      <c r="B7" s="10" t="s">
        <v>8</v>
      </c>
      <c r="C7" s="11">
        <v>1988</v>
      </c>
      <c r="D7" s="91" t="s">
        <v>9</v>
      </c>
      <c r="E7" s="91"/>
      <c r="F7" s="91"/>
      <c r="G7" s="91"/>
      <c r="H7" s="91"/>
      <c r="I7" s="91"/>
      <c r="J7" s="91"/>
    </row>
    <row r="8" spans="2:10" ht="15.75">
      <c r="B8" s="10" t="s">
        <v>10</v>
      </c>
      <c r="C8" s="11">
        <v>9</v>
      </c>
      <c r="D8" s="91" t="s">
        <v>11</v>
      </c>
      <c r="E8" s="91"/>
      <c r="F8" s="91"/>
      <c r="G8" s="91"/>
      <c r="H8" s="91"/>
      <c r="I8" s="91"/>
      <c r="J8" s="91"/>
    </row>
    <row r="9" spans="2:10" ht="15.75">
      <c r="B9" s="10" t="s">
        <v>12</v>
      </c>
      <c r="C9" s="11">
        <v>1</v>
      </c>
      <c r="D9" s="92" t="s">
        <v>13</v>
      </c>
      <c r="E9" s="92"/>
      <c r="F9" s="92"/>
      <c r="G9" s="92"/>
      <c r="H9" s="92"/>
      <c r="I9" s="92"/>
      <c r="J9" s="92"/>
    </row>
    <row r="10" spans="2:10" ht="15.75">
      <c r="B10" s="10" t="s">
        <v>14</v>
      </c>
      <c r="C10" s="11">
        <v>1143.3</v>
      </c>
      <c r="D10" s="92" t="s">
        <v>15</v>
      </c>
      <c r="E10" s="92"/>
      <c r="F10" s="92"/>
      <c r="G10" s="92"/>
      <c r="H10" s="92"/>
      <c r="I10" s="92"/>
      <c r="J10" s="92"/>
    </row>
    <row r="11" spans="2:11" ht="15.75">
      <c r="B11" s="10" t="s">
        <v>16</v>
      </c>
      <c r="C11" s="11">
        <v>231</v>
      </c>
      <c r="D11" s="12" t="s">
        <v>53</v>
      </c>
      <c r="E11" s="13"/>
      <c r="F11" s="13"/>
      <c r="G11" s="13"/>
      <c r="H11" s="13"/>
      <c r="I11" s="13"/>
      <c r="J11" s="13"/>
      <c r="K11" s="14"/>
    </row>
    <row r="12" spans="2:10" ht="15.75">
      <c r="B12" s="10" t="s">
        <v>17</v>
      </c>
      <c r="C12" s="11">
        <v>602</v>
      </c>
      <c r="D12" s="101"/>
      <c r="E12" s="101"/>
      <c r="F12" s="101"/>
      <c r="G12" s="101"/>
      <c r="H12" s="101"/>
      <c r="I12" s="101"/>
      <c r="J12" s="101"/>
    </row>
    <row r="13" spans="2:10" ht="15.75">
      <c r="B13" s="10" t="s">
        <v>18</v>
      </c>
      <c r="C13" s="11">
        <v>1</v>
      </c>
      <c r="D13" s="90"/>
      <c r="E13" s="90"/>
      <c r="F13" s="90"/>
      <c r="G13" s="90"/>
      <c r="H13" s="90"/>
      <c r="I13" s="90"/>
      <c r="J13" s="90"/>
    </row>
    <row r="14" spans="2:10" ht="15.75">
      <c r="B14" s="10" t="s">
        <v>61</v>
      </c>
      <c r="C14" s="65">
        <v>36582</v>
      </c>
      <c r="D14" s="90"/>
      <c r="E14" s="90"/>
      <c r="F14" s="90"/>
      <c r="G14" s="90"/>
      <c r="H14" s="90"/>
      <c r="I14" s="90"/>
      <c r="J14" s="90"/>
    </row>
    <row r="15" spans="2:10" ht="15.75">
      <c r="B15" s="10" t="s">
        <v>62</v>
      </c>
      <c r="C15" s="65">
        <f>(C3*12*4)*0.94</f>
        <v>166876.31999999998</v>
      </c>
      <c r="D15" s="90"/>
      <c r="E15" s="90"/>
      <c r="F15" s="90"/>
      <c r="G15" s="90"/>
      <c r="H15" s="90"/>
      <c r="I15" s="90"/>
      <c r="J15" s="90"/>
    </row>
    <row r="16" spans="2:10" ht="15.75">
      <c r="B16" s="10" t="s">
        <v>63</v>
      </c>
      <c r="C16" s="65">
        <v>9836</v>
      </c>
      <c r="D16" s="90"/>
      <c r="E16" s="90"/>
      <c r="F16" s="90"/>
      <c r="G16" s="90"/>
      <c r="H16" s="90"/>
      <c r="I16" s="90"/>
      <c r="J16" s="90"/>
    </row>
    <row r="17" spans="2:10" ht="15.75">
      <c r="B17" s="10" t="s">
        <v>64</v>
      </c>
      <c r="C17" s="65">
        <f>C15+C16+C14</f>
        <v>213294.31999999998</v>
      </c>
      <c r="D17" s="90"/>
      <c r="E17" s="90"/>
      <c r="F17" s="90"/>
      <c r="G17" s="90"/>
      <c r="H17" s="90"/>
      <c r="I17" s="90"/>
      <c r="J17" s="90"/>
    </row>
    <row r="18" ht="16.5" thickBot="1">
      <c r="C18" s="4"/>
    </row>
    <row r="19" spans="1:43" s="76" customFormat="1" ht="22.5" customHeight="1">
      <c r="A19" s="85" t="s">
        <v>51</v>
      </c>
      <c r="B19" s="93" t="s">
        <v>19</v>
      </c>
      <c r="C19" s="97" t="s">
        <v>56</v>
      </c>
      <c r="D19" s="98"/>
      <c r="E19" s="98"/>
      <c r="F19" s="99"/>
      <c r="G19" s="87" t="s">
        <v>57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68" t="s">
        <v>52</v>
      </c>
      <c r="U19" s="73"/>
      <c r="V19" s="74"/>
      <c r="W19" s="74"/>
      <c r="X19" s="74"/>
      <c r="Y19" s="74"/>
      <c r="Z19" s="74"/>
      <c r="AA19" s="74"/>
      <c r="AB19" s="74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</row>
    <row r="20" spans="1:21" s="76" customFormat="1" ht="63">
      <c r="A20" s="86"/>
      <c r="B20" s="94"/>
      <c r="C20" s="77" t="s">
        <v>46</v>
      </c>
      <c r="D20" s="78" t="s">
        <v>47</v>
      </c>
      <c r="E20" s="78" t="s">
        <v>58</v>
      </c>
      <c r="F20" s="79" t="s">
        <v>48</v>
      </c>
      <c r="G20" s="69" t="s">
        <v>55</v>
      </c>
      <c r="H20" s="81" t="s">
        <v>20</v>
      </c>
      <c r="I20" s="81" t="s">
        <v>21</v>
      </c>
      <c r="J20" s="81" t="s">
        <v>22</v>
      </c>
      <c r="K20" s="81" t="s">
        <v>23</v>
      </c>
      <c r="L20" s="81" t="s">
        <v>24</v>
      </c>
      <c r="M20" s="81" t="s">
        <v>25</v>
      </c>
      <c r="N20" s="81" t="s">
        <v>26</v>
      </c>
      <c r="O20" s="81" t="s">
        <v>27</v>
      </c>
      <c r="P20" s="81" t="s">
        <v>28</v>
      </c>
      <c r="Q20" s="81" t="s">
        <v>29</v>
      </c>
      <c r="R20" s="81" t="s">
        <v>30</v>
      </c>
      <c r="S20" s="82" t="s">
        <v>31</v>
      </c>
      <c r="T20" s="16" t="s">
        <v>32</v>
      </c>
      <c r="U20" s="80"/>
    </row>
    <row r="21" spans="1:21" s="2" customFormat="1" ht="15.75">
      <c r="A21" s="83">
        <v>1</v>
      </c>
      <c r="B21" s="17" t="s">
        <v>65</v>
      </c>
      <c r="C21" s="18"/>
      <c r="D21" s="19"/>
      <c r="E21" s="19"/>
      <c r="F21" s="15"/>
      <c r="G21" s="16" t="s">
        <v>33</v>
      </c>
      <c r="H21" s="20"/>
      <c r="I21" s="20"/>
      <c r="J21" s="20"/>
      <c r="K21" s="21"/>
      <c r="L21" s="22"/>
      <c r="M21" s="22"/>
      <c r="N21" s="22"/>
      <c r="O21" s="21"/>
      <c r="P21" s="22"/>
      <c r="Q21" s="22"/>
      <c r="R21" s="22"/>
      <c r="S21" s="58">
        <f>SUM(H21:R21)</f>
        <v>0</v>
      </c>
      <c r="T21" s="70">
        <f>SUM(I21:S21)</f>
        <v>0</v>
      </c>
      <c r="U21" s="50"/>
    </row>
    <row r="22" spans="1:21" s="2" customFormat="1" ht="15.75">
      <c r="A22" s="28"/>
      <c r="B22" s="17" t="s">
        <v>66</v>
      </c>
      <c r="C22" s="24"/>
      <c r="D22" s="25"/>
      <c r="E22" s="25"/>
      <c r="F22" s="26">
        <v>13000</v>
      </c>
      <c r="G22" s="16" t="s">
        <v>33</v>
      </c>
      <c r="H22" s="27"/>
      <c r="I22" s="27">
        <v>12709.4</v>
      </c>
      <c r="J22" s="27"/>
      <c r="K22" s="21"/>
      <c r="L22" s="21"/>
      <c r="M22" s="21"/>
      <c r="N22" s="21"/>
      <c r="O22" s="21"/>
      <c r="P22" s="21"/>
      <c r="Q22" s="21"/>
      <c r="R22" s="22"/>
      <c r="S22" s="58"/>
      <c r="T22" s="70">
        <f aca="true" t="shared" si="0" ref="T22:T30">SUM(I22:S22)</f>
        <v>12709.4</v>
      </c>
      <c r="U22" s="50"/>
    </row>
    <row r="23" spans="1:20" ht="15.75">
      <c r="A23" s="28">
        <v>2</v>
      </c>
      <c r="B23" s="17" t="s">
        <v>76</v>
      </c>
      <c r="C23" s="29" t="s">
        <v>67</v>
      </c>
      <c r="D23" s="25">
        <v>1</v>
      </c>
      <c r="E23" s="25">
        <v>3000</v>
      </c>
      <c r="F23" s="26">
        <v>3000</v>
      </c>
      <c r="G23" s="30" t="s">
        <v>33</v>
      </c>
      <c r="H23" s="27"/>
      <c r="I23" s="27"/>
      <c r="J23" s="27"/>
      <c r="K23" s="21"/>
      <c r="L23" s="21"/>
      <c r="M23" s="21"/>
      <c r="N23" s="21"/>
      <c r="O23" s="21"/>
      <c r="P23" s="21"/>
      <c r="Q23" s="21"/>
      <c r="R23" s="21"/>
      <c r="S23" s="59"/>
      <c r="T23" s="70">
        <f t="shared" si="0"/>
        <v>0</v>
      </c>
    </row>
    <row r="24" spans="1:20" ht="31.5">
      <c r="A24" s="28">
        <v>3</v>
      </c>
      <c r="B24" s="17" t="s">
        <v>75</v>
      </c>
      <c r="C24" s="24"/>
      <c r="D24" s="25"/>
      <c r="E24" s="25"/>
      <c r="F24" s="26">
        <v>145000</v>
      </c>
      <c r="G24" s="30" t="s">
        <v>33</v>
      </c>
      <c r="H24" s="27"/>
      <c r="I24" s="27"/>
      <c r="J24" s="27"/>
      <c r="K24" s="21"/>
      <c r="L24" s="21"/>
      <c r="M24" s="21"/>
      <c r="N24" s="21"/>
      <c r="O24" s="21"/>
      <c r="P24" s="21"/>
      <c r="Q24" s="21"/>
      <c r="R24" s="21">
        <v>165437.49</v>
      </c>
      <c r="S24" s="59"/>
      <c r="T24" s="70">
        <f t="shared" si="0"/>
        <v>165437.49</v>
      </c>
    </row>
    <row r="25" spans="1:20" ht="18.75" customHeight="1">
      <c r="A25" s="28">
        <v>4</v>
      </c>
      <c r="B25" s="17" t="s">
        <v>68</v>
      </c>
      <c r="C25" s="24" t="s">
        <v>69</v>
      </c>
      <c r="D25" s="25"/>
      <c r="E25" s="25"/>
      <c r="F25" s="26">
        <v>12000</v>
      </c>
      <c r="G25" s="30" t="s">
        <v>33</v>
      </c>
      <c r="H25" s="27"/>
      <c r="I25" s="27"/>
      <c r="J25" s="27"/>
      <c r="K25" s="21">
        <v>9554.03</v>
      </c>
      <c r="L25" s="21"/>
      <c r="M25" s="21"/>
      <c r="N25" s="21"/>
      <c r="O25" s="21"/>
      <c r="P25" s="21"/>
      <c r="Q25" s="21"/>
      <c r="R25" s="21"/>
      <c r="S25" s="59"/>
      <c r="T25" s="70">
        <f t="shared" si="0"/>
        <v>9554.03</v>
      </c>
    </row>
    <row r="26" spans="1:20" ht="15.75">
      <c r="A26" s="28">
        <v>5</v>
      </c>
      <c r="B26" s="17" t="s">
        <v>70</v>
      </c>
      <c r="C26" s="24"/>
      <c r="D26" s="25"/>
      <c r="E26" s="25"/>
      <c r="F26" s="26">
        <v>40000</v>
      </c>
      <c r="G26" s="30" t="s">
        <v>33</v>
      </c>
      <c r="H26" s="27"/>
      <c r="I26" s="27"/>
      <c r="J26" s="27"/>
      <c r="K26" s="21"/>
      <c r="L26" s="21"/>
      <c r="M26" s="21"/>
      <c r="N26" s="21"/>
      <c r="O26" s="21"/>
      <c r="P26" s="21"/>
      <c r="Q26" s="21"/>
      <c r="R26" s="21"/>
      <c r="S26" s="59"/>
      <c r="T26" s="70">
        <f t="shared" si="0"/>
        <v>0</v>
      </c>
    </row>
    <row r="27" spans="1:20" ht="15.75">
      <c r="A27" s="23"/>
      <c r="B27" s="67" t="s">
        <v>65</v>
      </c>
      <c r="C27" s="24"/>
      <c r="D27" s="25"/>
      <c r="E27" s="25"/>
      <c r="F27" s="26"/>
      <c r="G27" s="30" t="s">
        <v>33</v>
      </c>
      <c r="H27" s="27"/>
      <c r="I27" s="27"/>
      <c r="J27" s="27"/>
      <c r="K27" s="21">
        <v>1136.29</v>
      </c>
      <c r="L27" s="21">
        <v>387.63</v>
      </c>
      <c r="M27" s="21"/>
      <c r="N27" s="21"/>
      <c r="O27" s="21"/>
      <c r="P27" s="21"/>
      <c r="Q27" s="21"/>
      <c r="R27" s="21"/>
      <c r="S27" s="59">
        <v>569.97</v>
      </c>
      <c r="T27" s="70">
        <f t="shared" si="0"/>
        <v>2093.8900000000003</v>
      </c>
    </row>
    <row r="28" spans="1:20" ht="15.75">
      <c r="A28" s="23"/>
      <c r="B28" s="67" t="s">
        <v>71</v>
      </c>
      <c r="C28" s="24"/>
      <c r="D28" s="25"/>
      <c r="E28" s="25"/>
      <c r="F28" s="26"/>
      <c r="G28" s="30" t="s">
        <v>33</v>
      </c>
      <c r="H28" s="27"/>
      <c r="I28" s="27"/>
      <c r="J28" s="27"/>
      <c r="K28" s="21">
        <v>4050</v>
      </c>
      <c r="L28" s="21"/>
      <c r="M28" s="21"/>
      <c r="N28" s="21"/>
      <c r="O28" s="21">
        <v>2100</v>
      </c>
      <c r="P28" s="21"/>
      <c r="Q28" s="21"/>
      <c r="R28" s="21"/>
      <c r="S28" s="59"/>
      <c r="T28" s="70">
        <f t="shared" si="0"/>
        <v>6150</v>
      </c>
    </row>
    <row r="29" spans="1:20" ht="15.75">
      <c r="A29" s="28"/>
      <c r="B29" s="67" t="s">
        <v>72</v>
      </c>
      <c r="C29" s="24"/>
      <c r="D29" s="25"/>
      <c r="E29" s="25"/>
      <c r="F29" s="26"/>
      <c r="G29" s="30" t="s">
        <v>33</v>
      </c>
      <c r="H29" s="27"/>
      <c r="I29" s="27"/>
      <c r="J29" s="27"/>
      <c r="L29" s="21">
        <v>3300</v>
      </c>
      <c r="M29" s="21"/>
      <c r="N29" s="21"/>
      <c r="O29" s="21"/>
      <c r="P29" s="21"/>
      <c r="Q29" s="21"/>
      <c r="R29" s="21"/>
      <c r="S29" s="59"/>
      <c r="T29" s="70">
        <f t="shared" si="0"/>
        <v>3300</v>
      </c>
    </row>
    <row r="30" spans="1:20" ht="15.75">
      <c r="A30" s="23"/>
      <c r="B30" s="31" t="s">
        <v>73</v>
      </c>
      <c r="C30" s="32"/>
      <c r="D30" s="33"/>
      <c r="E30" s="33"/>
      <c r="F30" s="34"/>
      <c r="G30" s="35" t="s">
        <v>33</v>
      </c>
      <c r="H30" s="36"/>
      <c r="I30" s="36"/>
      <c r="J30" s="36"/>
      <c r="K30" s="37"/>
      <c r="L30" s="37"/>
      <c r="M30" s="37"/>
      <c r="N30" s="37"/>
      <c r="O30" s="37"/>
      <c r="P30" s="60">
        <v>8611.48</v>
      </c>
      <c r="Q30" s="37"/>
      <c r="R30" s="37"/>
      <c r="S30" s="61"/>
      <c r="T30" s="71">
        <f t="shared" si="0"/>
        <v>8611.48</v>
      </c>
    </row>
    <row r="31" spans="1:21" s="2" customFormat="1" ht="16.5" thickBot="1">
      <c r="A31" s="38"/>
      <c r="B31" s="39" t="s">
        <v>34</v>
      </c>
      <c r="C31" s="40"/>
      <c r="D31" s="41"/>
      <c r="E31" s="41"/>
      <c r="F31" s="42">
        <f>SUM(F21:F29)</f>
        <v>213000</v>
      </c>
      <c r="G31" s="62" t="s">
        <v>33</v>
      </c>
      <c r="H31" s="43">
        <f aca="true" t="shared" si="1" ref="H31:R31">SUM(H23:H29)</f>
        <v>0</v>
      </c>
      <c r="I31" s="43">
        <f>SUM(I21:I30)</f>
        <v>12709.4</v>
      </c>
      <c r="J31" s="43">
        <f t="shared" si="1"/>
        <v>0</v>
      </c>
      <c r="K31" s="43">
        <f>SUM(K21:K30)</f>
        <v>14740.32</v>
      </c>
      <c r="L31" s="43">
        <f>SUM(L23:L29)</f>
        <v>3687.63</v>
      </c>
      <c r="M31" s="43">
        <f t="shared" si="1"/>
        <v>0</v>
      </c>
      <c r="N31" s="43">
        <f t="shared" si="1"/>
        <v>0</v>
      </c>
      <c r="O31" s="43">
        <f>SUM(O21:O29)</f>
        <v>2100</v>
      </c>
      <c r="P31" s="43">
        <f>SUM(P21:P30)</f>
        <v>8611.48</v>
      </c>
      <c r="Q31" s="43">
        <f>SUM(Q21:Q29)</f>
        <v>0</v>
      </c>
      <c r="R31" s="43">
        <f t="shared" si="1"/>
        <v>165437.49</v>
      </c>
      <c r="S31" s="63">
        <f>SUM(S21:S30)</f>
        <v>569.97</v>
      </c>
      <c r="T31" s="72">
        <f>SUM(T21:T30)</f>
        <v>207856.29</v>
      </c>
      <c r="U31" s="50"/>
    </row>
    <row r="32" spans="3:7" ht="15.75">
      <c r="C32" s="44"/>
      <c r="D32" s="44"/>
      <c r="E32" s="44"/>
      <c r="F32" s="44"/>
      <c r="G32" s="45"/>
    </row>
    <row r="33" spans="2:13" ht="15.75">
      <c r="B33" s="95" t="s">
        <v>59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2:13" ht="15.7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2:13" ht="15.75">
      <c r="B35" s="46"/>
      <c r="C35" s="46"/>
      <c r="D35" s="46"/>
      <c r="E35" s="46"/>
      <c r="F35" s="46"/>
      <c r="G35" s="46"/>
      <c r="H35" s="46"/>
      <c r="I35" s="46"/>
      <c r="J35" s="64"/>
      <c r="K35" s="46"/>
      <c r="L35" s="46"/>
      <c r="M35" s="46"/>
    </row>
    <row r="36" spans="1:21" s="2" customFormat="1" ht="15.75">
      <c r="A36" s="47"/>
      <c r="B36" s="48" t="s">
        <v>37</v>
      </c>
      <c r="C36" s="49"/>
      <c r="D36" s="49"/>
      <c r="E36" s="49"/>
      <c r="F36" s="49"/>
      <c r="G36" s="48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2" customFormat="1" ht="15.75">
      <c r="A37" s="47"/>
      <c r="B37" s="48" t="s">
        <v>50</v>
      </c>
      <c r="C37" s="48" t="s">
        <v>60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3" ht="15.75">
      <c r="A38" s="51"/>
      <c r="B38" s="51"/>
      <c r="C38" s="51"/>
    </row>
    <row r="39" spans="1:15" ht="15.75">
      <c r="A39" s="51">
        <v>1</v>
      </c>
      <c r="B39" s="52" t="str">
        <f>B14</f>
        <v>Недовыполнение  ТР  на  01.01.2014год.</v>
      </c>
      <c r="C39" s="53">
        <f>C14</f>
        <v>36582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5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21" s="3" customFormat="1" ht="15.75">
      <c r="A41" s="54"/>
      <c r="B41" s="54"/>
      <c r="C41" s="55" t="s">
        <v>20</v>
      </c>
      <c r="D41" s="55" t="s">
        <v>21</v>
      </c>
      <c r="E41" s="55" t="s">
        <v>22</v>
      </c>
      <c r="F41" s="55" t="s">
        <v>23</v>
      </c>
      <c r="G41" s="55" t="s">
        <v>24</v>
      </c>
      <c r="H41" s="55" t="s">
        <v>25</v>
      </c>
      <c r="I41" s="55" t="s">
        <v>44</v>
      </c>
      <c r="J41" s="55" t="s">
        <v>27</v>
      </c>
      <c r="K41" s="55" t="s">
        <v>28</v>
      </c>
      <c r="L41" s="55" t="s">
        <v>29</v>
      </c>
      <c r="M41" s="55" t="s">
        <v>30</v>
      </c>
      <c r="N41" s="55" t="s">
        <v>31</v>
      </c>
      <c r="O41" s="55" t="s">
        <v>45</v>
      </c>
      <c r="P41" s="56"/>
      <c r="Q41" s="56"/>
      <c r="R41" s="56"/>
      <c r="S41" s="56"/>
      <c r="T41" s="56"/>
      <c r="U41" s="56"/>
    </row>
    <row r="42" spans="1:15" ht="15.75">
      <c r="A42" s="51">
        <v>2</v>
      </c>
      <c r="B42" s="52" t="s">
        <v>38</v>
      </c>
      <c r="C42" s="53">
        <v>13907</v>
      </c>
      <c r="D42" s="53">
        <v>13907</v>
      </c>
      <c r="E42" s="53">
        <v>13907</v>
      </c>
      <c r="F42" s="53">
        <v>13907</v>
      </c>
      <c r="G42" s="53">
        <v>13907</v>
      </c>
      <c r="H42" s="53">
        <v>13907</v>
      </c>
      <c r="I42" s="53">
        <v>13907</v>
      </c>
      <c r="J42" s="53">
        <v>13907</v>
      </c>
      <c r="K42" s="53">
        <v>13907</v>
      </c>
      <c r="L42" s="53">
        <v>13907</v>
      </c>
      <c r="M42" s="53">
        <v>13907</v>
      </c>
      <c r="N42" s="53">
        <v>13907</v>
      </c>
      <c r="O42" s="84">
        <f aca="true" t="shared" si="2" ref="O42:O47">SUM(C42:N42)</f>
        <v>166884</v>
      </c>
    </row>
    <row r="43" spans="1:15" ht="15.75">
      <c r="A43" s="51">
        <v>3</v>
      </c>
      <c r="B43" s="52" t="s">
        <v>49</v>
      </c>
      <c r="C43" s="53">
        <v>820</v>
      </c>
      <c r="D43" s="53">
        <v>820</v>
      </c>
      <c r="E43" s="53">
        <v>820</v>
      </c>
      <c r="F43" s="53">
        <v>820</v>
      </c>
      <c r="G43" s="53">
        <v>820</v>
      </c>
      <c r="H43" s="53">
        <v>820</v>
      </c>
      <c r="I43" s="53">
        <v>1181</v>
      </c>
      <c r="J43" s="53">
        <v>1181</v>
      </c>
      <c r="K43" s="53">
        <v>1181</v>
      </c>
      <c r="L43" s="53">
        <v>1181</v>
      </c>
      <c r="M43" s="53">
        <v>1181</v>
      </c>
      <c r="N43" s="53">
        <v>1181</v>
      </c>
      <c r="O43" s="84">
        <f t="shared" si="2"/>
        <v>12006</v>
      </c>
    </row>
    <row r="44" spans="1:15" ht="15.75">
      <c r="A44" s="51">
        <v>4</v>
      </c>
      <c r="B44" s="52" t="s">
        <v>39</v>
      </c>
      <c r="C44" s="53">
        <f>C42*1.06</f>
        <v>14741.42</v>
      </c>
      <c r="D44" s="53">
        <f>D42*1.02</f>
        <v>14185.14</v>
      </c>
      <c r="E44" s="53">
        <f>E42*1.03</f>
        <v>14324.210000000001</v>
      </c>
      <c r="F44" s="53">
        <f>F42*0.98</f>
        <v>13628.86</v>
      </c>
      <c r="G44" s="53">
        <f>G42*0.98</f>
        <v>13628.86</v>
      </c>
      <c r="H44" s="53">
        <f>H42*0.95</f>
        <v>13211.65</v>
      </c>
      <c r="I44" s="53">
        <f>I42*1.05</f>
        <v>14602.35</v>
      </c>
      <c r="J44" s="53">
        <f>J42*1.03</f>
        <v>14324.210000000001</v>
      </c>
      <c r="K44" s="53">
        <f>K42*0.96</f>
        <v>13350.72</v>
      </c>
      <c r="L44" s="53">
        <f>L42*1.05</f>
        <v>14602.35</v>
      </c>
      <c r="M44" s="53">
        <f>M42*0.97</f>
        <v>13489.789999999999</v>
      </c>
      <c r="N44" s="53">
        <v>12795</v>
      </c>
      <c r="O44" s="84">
        <f t="shared" si="2"/>
        <v>166884.56</v>
      </c>
    </row>
    <row r="45" spans="1:15" ht="15.75">
      <c r="A45" s="51">
        <v>5</v>
      </c>
      <c r="B45" s="52" t="s">
        <v>40</v>
      </c>
      <c r="C45" s="53">
        <f aca="true" t="shared" si="3" ref="C45:H45">C43</f>
        <v>820</v>
      </c>
      <c r="D45" s="53">
        <f t="shared" si="3"/>
        <v>820</v>
      </c>
      <c r="E45" s="53">
        <f t="shared" si="3"/>
        <v>820</v>
      </c>
      <c r="F45" s="53">
        <f t="shared" si="3"/>
        <v>820</v>
      </c>
      <c r="G45" s="53">
        <f t="shared" si="3"/>
        <v>820</v>
      </c>
      <c r="H45" s="53">
        <f t="shared" si="3"/>
        <v>820</v>
      </c>
      <c r="I45" s="53">
        <f aca="true" t="shared" si="4" ref="I45:N45">I43</f>
        <v>1181</v>
      </c>
      <c r="J45" s="53">
        <f t="shared" si="4"/>
        <v>1181</v>
      </c>
      <c r="K45" s="53">
        <f t="shared" si="4"/>
        <v>1181</v>
      </c>
      <c r="L45" s="53">
        <f t="shared" si="4"/>
        <v>1181</v>
      </c>
      <c r="M45" s="53">
        <f t="shared" si="4"/>
        <v>1181</v>
      </c>
      <c r="N45" s="53">
        <f t="shared" si="4"/>
        <v>1181</v>
      </c>
      <c r="O45" s="84">
        <f t="shared" si="2"/>
        <v>12006</v>
      </c>
    </row>
    <row r="46" spans="1:15" ht="15.75">
      <c r="A46" s="51">
        <v>6</v>
      </c>
      <c r="B46" s="52" t="s">
        <v>41</v>
      </c>
      <c r="C46" s="53">
        <f aca="true" t="shared" si="5" ref="C46:H46">SUM(C44:C45)</f>
        <v>15561.42</v>
      </c>
      <c r="D46" s="53">
        <f t="shared" si="5"/>
        <v>15005.14</v>
      </c>
      <c r="E46" s="53">
        <f t="shared" si="5"/>
        <v>15144.210000000001</v>
      </c>
      <c r="F46" s="53">
        <f t="shared" si="5"/>
        <v>14448.86</v>
      </c>
      <c r="G46" s="53">
        <f t="shared" si="5"/>
        <v>14448.86</v>
      </c>
      <c r="H46" s="53">
        <f t="shared" si="5"/>
        <v>14031.65</v>
      </c>
      <c r="I46" s="53">
        <f aca="true" t="shared" si="6" ref="I46:N46">SUM(I44:I45)</f>
        <v>15783.35</v>
      </c>
      <c r="J46" s="53">
        <f t="shared" si="6"/>
        <v>15505.210000000001</v>
      </c>
      <c r="K46" s="53">
        <f t="shared" si="6"/>
        <v>14531.72</v>
      </c>
      <c r="L46" s="53">
        <f t="shared" si="6"/>
        <v>15783.35</v>
      </c>
      <c r="M46" s="53">
        <f t="shared" si="6"/>
        <v>14670.789999999999</v>
      </c>
      <c r="N46" s="53">
        <f t="shared" si="6"/>
        <v>13976</v>
      </c>
      <c r="O46" s="84">
        <f t="shared" si="2"/>
        <v>178890.56</v>
      </c>
    </row>
    <row r="47" spans="1:15" ht="15.75">
      <c r="A47" s="51">
        <v>7</v>
      </c>
      <c r="B47" s="52" t="s">
        <v>42</v>
      </c>
      <c r="C47" s="53">
        <f aca="true" t="shared" si="7" ref="C47:N47">H31</f>
        <v>0</v>
      </c>
      <c r="D47" s="53">
        <f t="shared" si="7"/>
        <v>12709.4</v>
      </c>
      <c r="E47" s="53">
        <f t="shared" si="7"/>
        <v>0</v>
      </c>
      <c r="F47" s="53">
        <f t="shared" si="7"/>
        <v>14740.32</v>
      </c>
      <c r="G47" s="53">
        <f t="shared" si="7"/>
        <v>3687.63</v>
      </c>
      <c r="H47" s="53">
        <f t="shared" si="7"/>
        <v>0</v>
      </c>
      <c r="I47" s="53">
        <f t="shared" si="7"/>
        <v>0</v>
      </c>
      <c r="J47" s="53">
        <f t="shared" si="7"/>
        <v>2100</v>
      </c>
      <c r="K47" s="53">
        <f t="shared" si="7"/>
        <v>8611.48</v>
      </c>
      <c r="L47" s="53">
        <f t="shared" si="7"/>
        <v>0</v>
      </c>
      <c r="M47" s="53">
        <f t="shared" si="7"/>
        <v>165437.49</v>
      </c>
      <c r="N47" s="53">
        <f t="shared" si="7"/>
        <v>569.97</v>
      </c>
      <c r="O47" s="84">
        <f t="shared" si="2"/>
        <v>207856.29</v>
      </c>
    </row>
    <row r="48" spans="1:21" s="2" customFormat="1" ht="15.75">
      <c r="A48" s="47">
        <v>8</v>
      </c>
      <c r="B48" s="66" t="s">
        <v>43</v>
      </c>
      <c r="C48" s="57">
        <f>C39+C46-C47</f>
        <v>52143.42</v>
      </c>
      <c r="D48" s="57">
        <f aca="true" t="shared" si="8" ref="D48:N48">C48+D46-D47</f>
        <v>54439.159999999996</v>
      </c>
      <c r="E48" s="57">
        <f t="shared" si="8"/>
        <v>69583.37</v>
      </c>
      <c r="F48" s="57">
        <f t="shared" si="8"/>
        <v>69291.91</v>
      </c>
      <c r="G48" s="57">
        <f t="shared" si="8"/>
        <v>80053.14</v>
      </c>
      <c r="H48" s="57">
        <f t="shared" si="8"/>
        <v>94084.79</v>
      </c>
      <c r="I48" s="57">
        <f t="shared" si="8"/>
        <v>109868.14</v>
      </c>
      <c r="J48" s="57">
        <f t="shared" si="8"/>
        <v>123273.35</v>
      </c>
      <c r="K48" s="57">
        <f t="shared" si="8"/>
        <v>129193.59000000001</v>
      </c>
      <c r="L48" s="57">
        <f t="shared" si="8"/>
        <v>144976.94</v>
      </c>
      <c r="M48" s="57">
        <f t="shared" si="8"/>
        <v>-5789.75999999998</v>
      </c>
      <c r="N48" s="57">
        <f t="shared" si="8"/>
        <v>7616.2700000000195</v>
      </c>
      <c r="O48" s="84">
        <f>C39-O47+O46</f>
        <v>7616.2699999999895</v>
      </c>
      <c r="P48" s="50"/>
      <c r="Q48" s="50"/>
      <c r="R48" s="50"/>
      <c r="S48" s="50"/>
      <c r="T48" s="50"/>
      <c r="U48" s="50"/>
    </row>
  </sheetData>
  <sheetProtection/>
  <mergeCells count="19">
    <mergeCell ref="B19:B20"/>
    <mergeCell ref="B33:M34"/>
    <mergeCell ref="C19:F19"/>
    <mergeCell ref="D3:J3"/>
    <mergeCell ref="D4:J4"/>
    <mergeCell ref="D5:J5"/>
    <mergeCell ref="D6:J6"/>
    <mergeCell ref="D12:J12"/>
    <mergeCell ref="D13:J13"/>
    <mergeCell ref="A19:A20"/>
    <mergeCell ref="G19:S19"/>
    <mergeCell ref="D17:J17"/>
    <mergeCell ref="D7:J7"/>
    <mergeCell ref="D8:J8"/>
    <mergeCell ref="D9:J9"/>
    <mergeCell ref="D10:J10"/>
    <mergeCell ref="D14:J14"/>
    <mergeCell ref="D15:J15"/>
    <mergeCell ref="D16:J16"/>
  </mergeCells>
  <printOptions horizontalCentered="1"/>
  <pageMargins left="0.5905511811023623" right="0.3937007874015748" top="0.1968503937007874" bottom="0.1968503937007874" header="0.5118110236220472" footer="0.5118110236220472"/>
  <pageSetup fitToHeight="0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2014-02-13T11:41:31Z</cp:lastPrinted>
  <dcterms:modified xsi:type="dcterms:W3CDTF">2015-03-16T10:10:54Z</dcterms:modified>
  <cp:category/>
  <cp:version/>
  <cp:contentType/>
  <cp:contentStatus/>
</cp:coreProperties>
</file>