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Леб 3" sheetId="1" r:id="rId1"/>
  </sheets>
  <definedNames>
    <definedName name="_xlnm.Print_Area" localSheetId="0">'Леб 3'!$A$1:$R$55</definedName>
  </definedNames>
  <calcPr fullCalcOnLoad="1"/>
</workbook>
</file>

<file path=xl/sharedStrings.xml><?xml version="1.0" encoding="utf-8"?>
<sst xmlns="http://schemas.openxmlformats.org/spreadsheetml/2006/main" count="112" uniqueCount="86">
  <si>
    <t>жилого дома ул. ЛЕБЕДЕВА, дом 3</t>
  </si>
  <si>
    <t>Приведенная площадь (кв. м.)</t>
  </si>
  <si>
    <t>Дополнительная информация по дому</t>
  </si>
  <si>
    <t>Количество квартир</t>
  </si>
  <si>
    <t>Количество жильцов</t>
  </si>
  <si>
    <t>Места расположения э\щитовых в подъездах -1,4,8 подъезды</t>
  </si>
  <si>
    <t>Материал стен</t>
  </si>
  <si>
    <t>к/п</t>
  </si>
  <si>
    <t>Место расположения ввода ХВС,  ГВС, отопления: 8 подъезд</t>
  </si>
  <si>
    <t>Год постройки</t>
  </si>
  <si>
    <t>Место расположения приборов учета ХВС, ГВС, отопления: подъезд 8</t>
  </si>
  <si>
    <t>Этажность</t>
  </si>
  <si>
    <t>Количество теплоузлов-8</t>
  </si>
  <si>
    <t>Подъезды</t>
  </si>
  <si>
    <t xml:space="preserve">Принадлежность  ТОС: "Университетский", Егорова П.И. </t>
  </si>
  <si>
    <t>Площадь придомовой территории м2</t>
  </si>
  <si>
    <t>Обслуживает-ТУ№2 тел 43-39-16</t>
  </si>
  <si>
    <t>Площадь лестничной клетки (кв.м.)</t>
  </si>
  <si>
    <t>Площадь кровли (кв.м.)</t>
  </si>
  <si>
    <t>Количество лифтов</t>
  </si>
  <si>
    <t xml:space="preserve">             Наименование работ</t>
  </si>
  <si>
    <t>январь</t>
  </si>
  <si>
    <t>февраль</t>
  </si>
  <si>
    <t>март</t>
  </si>
  <si>
    <t>апрель</t>
  </si>
  <si>
    <t>май</t>
  </si>
  <si>
    <t>июнь</t>
  </si>
  <si>
    <t xml:space="preserve">июль </t>
  </si>
  <si>
    <t>август</t>
  </si>
  <si>
    <t>сентябрь</t>
  </si>
  <si>
    <t>октябрь</t>
  </si>
  <si>
    <t>ноябрь</t>
  </si>
  <si>
    <t>декабрь</t>
  </si>
  <si>
    <t>итого</t>
  </si>
  <si>
    <t>руб.</t>
  </si>
  <si>
    <t>ИТОГО:</t>
  </si>
  <si>
    <t>Электронный паспорт финансово</t>
  </si>
  <si>
    <t>хозяйственной  деятельности</t>
  </si>
  <si>
    <t>Электронный счет по текущему ремонту</t>
  </si>
  <si>
    <t>дома №3 по ул. Лебедева</t>
  </si>
  <si>
    <t>Начислено населению</t>
  </si>
  <si>
    <t>Поступило от населения</t>
  </si>
  <si>
    <t>Поступило прочих доходов</t>
  </si>
  <si>
    <t>Поступило всего</t>
  </si>
  <si>
    <t>Использовано на текущий ремонт</t>
  </si>
  <si>
    <t>Остаток денежных средств на конец периода</t>
  </si>
  <si>
    <t>июль</t>
  </si>
  <si>
    <t>Всего</t>
  </si>
  <si>
    <t>Объем</t>
  </si>
  <si>
    <t>Сумма, руб</t>
  </si>
  <si>
    <t>Начислено прочих доходов</t>
  </si>
  <si>
    <r>
      <t xml:space="preserve">6. Малярные работы </t>
    </r>
    <r>
      <rPr>
        <sz val="12"/>
        <color indexed="9"/>
        <rFont val="Times New Roman"/>
        <family val="1"/>
      </rPr>
      <t>(</t>
    </r>
  </si>
  <si>
    <t>выполнено</t>
  </si>
  <si>
    <t>Мастер участка – Кошельков Андрей Георгиевич</t>
  </si>
  <si>
    <t>Председатель совета МКД - Ермакова Л.Ж.</t>
  </si>
  <si>
    <t>План работ на 2014 г.</t>
  </si>
  <si>
    <t xml:space="preserve">         РЕЕСТР РАБОТ ПО ТЕКУЩЕМУ РЕМОНТУ ПО ВИДАМ РАБОТ И СТОИМОСТИ НА 2014 ГОД</t>
  </si>
  <si>
    <t>Установка циркуляционного насоса</t>
  </si>
  <si>
    <t xml:space="preserve">               Замена трассы ГВС</t>
  </si>
  <si>
    <t>80п.м.</t>
  </si>
  <si>
    <t>1к-т</t>
  </si>
  <si>
    <t>8 уз</t>
  </si>
  <si>
    <t>4 шт</t>
  </si>
  <si>
    <t>4.Ремонт отмостков</t>
  </si>
  <si>
    <t>300м2</t>
  </si>
  <si>
    <t>5. Окраска газопроводных труб</t>
  </si>
  <si>
    <t>55м2</t>
  </si>
  <si>
    <t>7. Ограждение газонов  п.№5 и №8</t>
  </si>
  <si>
    <t>8. Непредвиденные работы и затраты</t>
  </si>
  <si>
    <t>План работ по текущему ремонту на 2014 г составлен исходя из имеющейся задолженности дома по статье "текущий ремонт" на 01.01.2014 г. с включением в первую очередь работ, необходимых для безаварийного функционирования дома</t>
  </si>
  <si>
    <t>2. Ремонт и обследования лифтов</t>
  </si>
  <si>
    <t>Цена на ед. работ, руб</t>
  </si>
  <si>
    <t xml:space="preserve">  Ед. изм.</t>
  </si>
  <si>
    <t>на 2014 г</t>
  </si>
  <si>
    <t xml:space="preserve"> Сварочные, сантехнические   работы:</t>
  </si>
  <si>
    <t>1. Сантехнические   работы:</t>
  </si>
  <si>
    <t>Недовыполнение  ТР  на  01.01.2014год.</t>
  </si>
  <si>
    <t>Тариф на ТР 2014г. -2,80</t>
  </si>
  <si>
    <t>Дополнительные доходы на 2014г.</t>
  </si>
  <si>
    <t>Сумма  к выполнению ТР на 2014 год</t>
  </si>
  <si>
    <t>Герметизация МПШ</t>
  </si>
  <si>
    <t>Ремонт м/кровли балконных козырьков</t>
  </si>
  <si>
    <t>Ремонт мягой кровли</t>
  </si>
  <si>
    <t>Ремонт и устройство асфальтового покрытия контейнерных площадок под ТБО</t>
  </si>
  <si>
    <t>Ремонт стенок стволов мусоропровода</t>
  </si>
  <si>
    <t>3. Подготовка к отопительному сезону, ремонт теплоузлов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</si>
</sst>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0.000"/>
    <numFmt numFmtId="168" formatCode="_-* #,##0.0_р_._-;\-* #,##0.0_р_._-;_-* &quot;-&quot;?_р_._-;_-@_-"/>
  </numFmts>
  <fonts count="40">
    <font>
      <sz val="10"/>
      <name val="Arial"/>
      <family val="2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0" borderId="0">
      <alignment/>
      <protection/>
    </xf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33">
      <alignment/>
      <protection/>
    </xf>
    <xf numFmtId="0" fontId="4" fillId="0" borderId="0" xfId="33" applyFont="1">
      <alignment/>
      <protection/>
    </xf>
    <xf numFmtId="0" fontId="2" fillId="0" borderId="0" xfId="33" applyFont="1">
      <alignment/>
      <protection/>
    </xf>
    <xf numFmtId="0" fontId="3" fillId="0" borderId="0" xfId="33" applyFont="1">
      <alignment/>
      <protection/>
    </xf>
    <xf numFmtId="0" fontId="2" fillId="0" borderId="0" xfId="33" applyNumberFormat="1" applyFont="1" applyBorder="1" applyAlignment="1">
      <alignment horizontal="left" vertical="center"/>
      <protection/>
    </xf>
    <xf numFmtId="0" fontId="2" fillId="0" borderId="0" xfId="33" applyNumberFormat="1" applyFont="1" applyBorder="1" applyAlignment="1">
      <alignment horizontal="center"/>
      <protection/>
    </xf>
    <xf numFmtId="0" fontId="4" fillId="0" borderId="0" xfId="33" applyNumberFormat="1" applyFont="1" applyAlignment="1">
      <alignment horizontal="justify"/>
      <protection/>
    </xf>
    <xf numFmtId="0" fontId="4" fillId="0" borderId="0" xfId="33" applyNumberFormat="1" applyFont="1">
      <alignment/>
      <protection/>
    </xf>
    <xf numFmtId="0" fontId="2" fillId="0" borderId="0" xfId="33" applyNumberFormat="1" applyFont="1" applyBorder="1" applyAlignment="1">
      <alignment wrapText="1"/>
      <protection/>
    </xf>
    <xf numFmtId="0" fontId="2" fillId="0" borderId="0" xfId="33" applyNumberFormat="1" applyFont="1" applyBorder="1" applyAlignment="1">
      <alignment horizontal="right" wrapText="1"/>
      <protection/>
    </xf>
    <xf numFmtId="0" fontId="2" fillId="0" borderId="0" xfId="33" applyNumberFormat="1" applyFont="1" applyBorder="1" applyAlignment="1">
      <alignment horizontal="center" wrapText="1"/>
      <protection/>
    </xf>
    <xf numFmtId="0" fontId="2" fillId="0" borderId="10" xfId="33" applyNumberFormat="1" applyFont="1" applyBorder="1" applyAlignment="1">
      <alignment horizontal="left"/>
      <protection/>
    </xf>
    <xf numFmtId="0" fontId="2" fillId="0" borderId="11" xfId="33" applyNumberFormat="1" applyFont="1" applyBorder="1" applyAlignment="1">
      <alignment horizontal="right"/>
      <protection/>
    </xf>
    <xf numFmtId="0" fontId="4" fillId="0" borderId="12" xfId="33" applyNumberFormat="1" applyFont="1" applyBorder="1">
      <alignment/>
      <protection/>
    </xf>
    <xf numFmtId="0" fontId="2" fillId="0" borderId="13" xfId="33" applyNumberFormat="1" applyFont="1" applyBorder="1" applyAlignment="1">
      <alignment horizontal="left"/>
      <protection/>
    </xf>
    <xf numFmtId="0" fontId="2" fillId="0" borderId="0" xfId="33" applyNumberFormat="1" applyFont="1" applyBorder="1" applyAlignment="1">
      <alignment horizontal="right"/>
      <protection/>
    </xf>
    <xf numFmtId="0" fontId="4" fillId="0" borderId="14" xfId="33" applyNumberFormat="1" applyFont="1" applyBorder="1">
      <alignment/>
      <protection/>
    </xf>
    <xf numFmtId="0" fontId="4" fillId="0" borderId="0" xfId="33" applyNumberFormat="1" applyFont="1" applyFill="1" applyBorder="1" applyAlignment="1">
      <alignment horizontal="center" vertical="center"/>
      <protection/>
    </xf>
    <xf numFmtId="0" fontId="2" fillId="0" borderId="0" xfId="59" applyNumberFormat="1" applyFont="1" applyBorder="1" applyAlignment="1">
      <alignment horizontal="right"/>
    </xf>
    <xf numFmtId="0" fontId="2" fillId="0" borderId="15" xfId="33" applyNumberFormat="1" applyFont="1" applyBorder="1" applyAlignment="1">
      <alignment horizontal="left"/>
      <protection/>
    </xf>
    <xf numFmtId="0" fontId="4" fillId="0" borderId="16" xfId="33" applyNumberFormat="1" applyFont="1" applyBorder="1">
      <alignment/>
      <protection/>
    </xf>
    <xf numFmtId="0" fontId="4" fillId="0" borderId="0" xfId="33" applyNumberFormat="1" applyFont="1" applyAlignment="1">
      <alignment horizontal="right"/>
      <protection/>
    </xf>
    <xf numFmtId="0" fontId="2" fillId="0" borderId="0" xfId="33" applyNumberFormat="1" applyFont="1" applyBorder="1" applyAlignment="1">
      <alignment/>
      <protection/>
    </xf>
    <xf numFmtId="0" fontId="4" fillId="0" borderId="17" xfId="33" applyNumberFormat="1" applyFont="1" applyBorder="1" applyAlignment="1">
      <alignment vertical="top" wrapText="1"/>
      <protection/>
    </xf>
    <xf numFmtId="0" fontId="2" fillId="0" borderId="18" xfId="33" applyNumberFormat="1" applyFont="1" applyBorder="1" applyAlignment="1">
      <alignment horizontal="right" vertical="top" wrapText="1"/>
      <protection/>
    </xf>
    <xf numFmtId="0" fontId="2" fillId="0" borderId="18" xfId="33" applyNumberFormat="1" applyFont="1" applyBorder="1" applyAlignment="1">
      <alignment horizontal="center" vertical="top" wrapText="1"/>
      <protection/>
    </xf>
    <xf numFmtId="0" fontId="2" fillId="0" borderId="0" xfId="33" applyNumberFormat="1" applyFont="1" applyBorder="1">
      <alignment/>
      <protection/>
    </xf>
    <xf numFmtId="0" fontId="2" fillId="0" borderId="18" xfId="33" applyNumberFormat="1" applyFont="1" applyFill="1" applyBorder="1">
      <alignment/>
      <protection/>
    </xf>
    <xf numFmtId="0" fontId="2" fillId="0" borderId="18" xfId="33" applyNumberFormat="1" applyFont="1" applyBorder="1" applyAlignment="1">
      <alignment horizontal="justify"/>
      <protection/>
    </xf>
    <xf numFmtId="0" fontId="2" fillId="0" borderId="18" xfId="33" applyNumberFormat="1" applyFont="1" applyBorder="1">
      <alignment/>
      <protection/>
    </xf>
    <xf numFmtId="0" fontId="2" fillId="0" borderId="17" xfId="33" applyNumberFormat="1" applyFont="1" applyBorder="1">
      <alignment/>
      <protection/>
    </xf>
    <xf numFmtId="0" fontId="4" fillId="0" borderId="18" xfId="33" applyNumberFormat="1" applyFont="1" applyBorder="1" applyAlignment="1">
      <alignment horizontal="right" vertical="top" wrapText="1"/>
      <protection/>
    </xf>
    <xf numFmtId="0" fontId="4" fillId="0" borderId="18" xfId="33" applyNumberFormat="1" applyFont="1" applyBorder="1" applyAlignment="1">
      <alignment vertical="top" wrapText="1"/>
      <protection/>
    </xf>
    <xf numFmtId="0" fontId="4" fillId="0" borderId="18" xfId="33" applyNumberFormat="1" applyFont="1" applyFill="1" applyBorder="1">
      <alignment/>
      <protection/>
    </xf>
    <xf numFmtId="0" fontId="4" fillId="0" borderId="18" xfId="33" applyNumberFormat="1" applyFont="1" applyBorder="1" applyAlignment="1">
      <alignment horizontal="justify"/>
      <protection/>
    </xf>
    <xf numFmtId="0" fontId="4" fillId="0" borderId="18" xfId="33" applyNumberFormat="1" applyFont="1" applyBorder="1">
      <alignment/>
      <protection/>
    </xf>
    <xf numFmtId="0" fontId="4" fillId="0" borderId="19" xfId="33" applyNumberFormat="1" applyFont="1" applyBorder="1">
      <alignment/>
      <protection/>
    </xf>
    <xf numFmtId="0" fontId="4" fillId="0" borderId="18" xfId="33" applyNumberFormat="1" applyFont="1" applyBorder="1" applyAlignment="1">
      <alignment horizontal="right"/>
      <protection/>
    </xf>
    <xf numFmtId="0" fontId="4" fillId="0" borderId="20" xfId="33" applyNumberFormat="1" applyFont="1" applyBorder="1" applyAlignment="1">
      <alignment horizontal="right"/>
      <protection/>
    </xf>
    <xf numFmtId="0" fontId="4" fillId="0" borderId="21" xfId="33" applyNumberFormat="1" applyFont="1" applyBorder="1">
      <alignment/>
      <protection/>
    </xf>
    <xf numFmtId="0" fontId="4" fillId="0" borderId="22" xfId="33" applyNumberFormat="1" applyFont="1" applyBorder="1">
      <alignment/>
      <protection/>
    </xf>
    <xf numFmtId="0" fontId="4" fillId="0" borderId="21" xfId="33" applyNumberFormat="1" applyFont="1" applyFill="1" applyBorder="1">
      <alignment/>
      <protection/>
    </xf>
    <xf numFmtId="0" fontId="4" fillId="0" borderId="21" xfId="33" applyNumberFormat="1" applyFont="1" applyBorder="1" applyAlignment="1">
      <alignment horizontal="justify"/>
      <protection/>
    </xf>
    <xf numFmtId="0" fontId="2" fillId="0" borderId="0" xfId="33" applyNumberFormat="1" applyFont="1" applyBorder="1" applyAlignment="1">
      <alignment vertical="top" wrapText="1"/>
      <protection/>
    </xf>
    <xf numFmtId="0" fontId="2" fillId="0" borderId="0" xfId="33" applyNumberFormat="1" applyFont="1" applyBorder="1" applyAlignment="1">
      <alignment horizontal="right" vertical="top" wrapText="1"/>
      <protection/>
    </xf>
    <xf numFmtId="0" fontId="2" fillId="0" borderId="0" xfId="33" applyNumberFormat="1" applyFont="1" applyFill="1" applyBorder="1" applyAlignment="1">
      <alignment horizontal="center" vertical="top" wrapText="1"/>
      <protection/>
    </xf>
    <xf numFmtId="0" fontId="2" fillId="0" borderId="0" xfId="33" applyNumberFormat="1" applyFont="1" applyFill="1" applyBorder="1">
      <alignment/>
      <protection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/>
    </xf>
    <xf numFmtId="0" fontId="2" fillId="0" borderId="0" xfId="33" applyNumberFormat="1" applyFont="1" applyAlignment="1">
      <alignment horizontal="right"/>
      <protection/>
    </xf>
    <xf numFmtId="0" fontId="2" fillId="0" borderId="0" xfId="33" applyNumberFormat="1" applyFont="1">
      <alignment/>
      <protection/>
    </xf>
    <xf numFmtId="0" fontId="2" fillId="0" borderId="0" xfId="33" applyNumberFormat="1" applyFont="1" applyAlignment="1">
      <alignment horizontal="justify"/>
      <protection/>
    </xf>
    <xf numFmtId="0" fontId="2" fillId="0" borderId="0" xfId="0" applyNumberFormat="1" applyFont="1" applyAlignment="1">
      <alignment horizontal="center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18" xfId="0" applyNumberFormat="1" applyFont="1" applyBorder="1" applyAlignment="1">
      <alignment horizontal="right"/>
    </xf>
    <xf numFmtId="0" fontId="2" fillId="0" borderId="0" xfId="0" applyNumberFormat="1" applyFont="1" applyAlignment="1">
      <alignment/>
    </xf>
    <xf numFmtId="0" fontId="2" fillId="0" borderId="18" xfId="0" applyNumberFormat="1" applyFont="1" applyBorder="1" applyAlignment="1">
      <alignment horizontal="right"/>
    </xf>
    <xf numFmtId="0" fontId="2" fillId="0" borderId="18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2" fontId="2" fillId="0" borderId="0" xfId="59" applyNumberFormat="1" applyFont="1" applyBorder="1" applyAlignment="1">
      <alignment horizontal="right"/>
    </xf>
    <xf numFmtId="164" fontId="2" fillId="0" borderId="23" xfId="59" applyNumberFormat="1" applyFont="1" applyFill="1" applyBorder="1" applyAlignment="1">
      <alignment horizontal="right"/>
    </xf>
    <xf numFmtId="164" fontId="4" fillId="0" borderId="18" xfId="0" applyNumberFormat="1" applyFont="1" applyBorder="1" applyAlignment="1">
      <alignment horizontal="right"/>
    </xf>
    <xf numFmtId="164" fontId="4" fillId="0" borderId="0" xfId="33" applyNumberFormat="1" applyFont="1" applyAlignment="1">
      <alignment horizontal="right"/>
      <protection/>
    </xf>
    <xf numFmtId="0" fontId="4" fillId="0" borderId="17" xfId="33" applyNumberFormat="1" applyFont="1" applyBorder="1" applyAlignment="1">
      <alignment vertical="center" wrapText="1"/>
      <protection/>
    </xf>
    <xf numFmtId="0" fontId="4" fillId="0" borderId="24" xfId="33" applyNumberFormat="1" applyFont="1" applyBorder="1" applyAlignment="1">
      <alignment/>
      <protection/>
    </xf>
    <xf numFmtId="0" fontId="4" fillId="0" borderId="17" xfId="33" applyNumberFormat="1" applyFont="1" applyBorder="1" applyAlignment="1">
      <alignment/>
      <protection/>
    </xf>
    <xf numFmtId="1" fontId="2" fillId="0" borderId="18" xfId="0" applyNumberFormat="1" applyFont="1" applyBorder="1" applyAlignment="1">
      <alignment/>
    </xf>
    <xf numFmtId="1" fontId="4" fillId="0" borderId="0" xfId="33" applyNumberFormat="1" applyFont="1">
      <alignment/>
      <protection/>
    </xf>
    <xf numFmtId="164" fontId="2" fillId="0" borderId="18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6" fontId="0" fillId="0" borderId="18" xfId="59" applyNumberFormat="1" applyBorder="1" applyAlignment="1">
      <alignment/>
    </xf>
    <xf numFmtId="0" fontId="2" fillId="0" borderId="25" xfId="33" applyNumberFormat="1" applyFont="1" applyBorder="1">
      <alignment/>
      <protection/>
    </xf>
    <xf numFmtId="0" fontId="2" fillId="0" borderId="0" xfId="33" applyFont="1" applyBorder="1" applyAlignment="1">
      <alignment horizontal="left"/>
      <protection/>
    </xf>
    <xf numFmtId="0" fontId="3" fillId="0" borderId="0" xfId="33" applyFont="1" applyAlignment="1">
      <alignment horizontal="justify"/>
      <protection/>
    </xf>
    <xf numFmtId="0" fontId="2" fillId="0" borderId="17" xfId="33" applyNumberFormat="1" applyFont="1" applyBorder="1" applyAlignment="1">
      <alignment vertical="top" wrapText="1"/>
      <protection/>
    </xf>
    <xf numFmtId="0" fontId="2" fillId="0" borderId="26" xfId="33" applyNumberFormat="1" applyFont="1" applyBorder="1" applyAlignment="1">
      <alignment horizontal="right" vertical="top" wrapText="1"/>
      <protection/>
    </xf>
    <xf numFmtId="0" fontId="2" fillId="0" borderId="26" xfId="33" applyNumberFormat="1" applyFont="1" applyFill="1" applyBorder="1" applyAlignment="1">
      <alignment horizontal="center" vertical="top" wrapText="1"/>
      <protection/>
    </xf>
    <xf numFmtId="0" fontId="2" fillId="0" borderId="18" xfId="33" applyNumberFormat="1" applyFont="1" applyFill="1" applyBorder="1" applyAlignment="1">
      <alignment horizontal="center" vertical="center" wrapText="1"/>
      <protection/>
    </xf>
    <xf numFmtId="0" fontId="2" fillId="0" borderId="27" xfId="33" applyNumberFormat="1" applyFont="1" applyBorder="1" applyAlignment="1">
      <alignment vertical="top" wrapText="1"/>
      <protection/>
    </xf>
    <xf numFmtId="0" fontId="2" fillId="0" borderId="28" xfId="33" applyNumberFormat="1" applyFont="1" applyBorder="1" applyAlignment="1">
      <alignment horizontal="right" vertical="top" wrapText="1"/>
      <protection/>
    </xf>
    <xf numFmtId="0" fontId="2" fillId="0" borderId="29" xfId="33" applyNumberFormat="1" applyFont="1" applyBorder="1" applyAlignment="1">
      <alignment vertical="top" wrapText="1"/>
      <protection/>
    </xf>
    <xf numFmtId="0" fontId="2" fillId="0" borderId="30" xfId="33" applyNumberFormat="1" applyFont="1" applyBorder="1" applyAlignment="1">
      <alignment vertical="top" wrapText="1"/>
      <protection/>
    </xf>
    <xf numFmtId="0" fontId="2" fillId="0" borderId="28" xfId="33" applyNumberFormat="1" applyFont="1" applyFill="1" applyBorder="1" applyAlignment="1">
      <alignment horizontal="center" vertical="top" wrapText="1"/>
      <protection/>
    </xf>
    <xf numFmtId="0" fontId="2" fillId="0" borderId="29" xfId="33" applyNumberFormat="1" applyFont="1" applyFill="1" applyBorder="1">
      <alignment/>
      <protection/>
    </xf>
    <xf numFmtId="0" fontId="2" fillId="0" borderId="31" xfId="33" applyNumberFormat="1" applyFont="1" applyFill="1" applyBorder="1">
      <alignment/>
      <protection/>
    </xf>
    <xf numFmtId="0" fontId="4" fillId="0" borderId="32" xfId="33" applyNumberFormat="1" applyFont="1" applyBorder="1" applyAlignment="1">
      <alignment horizontal="right"/>
      <protection/>
    </xf>
    <xf numFmtId="0" fontId="2" fillId="0" borderId="19" xfId="33" applyNumberFormat="1" applyFont="1" applyBorder="1" applyAlignment="1">
      <alignment horizontal="center" vertical="top" wrapText="1"/>
      <protection/>
    </xf>
    <xf numFmtId="0" fontId="2" fillId="0" borderId="19" xfId="0" applyNumberFormat="1" applyFont="1" applyBorder="1" applyAlignment="1">
      <alignment horizontal="center" vertical="top" wrapText="1"/>
    </xf>
    <xf numFmtId="0" fontId="4" fillId="32" borderId="19" xfId="33" applyNumberFormat="1" applyFont="1" applyFill="1" applyBorder="1" applyAlignment="1">
      <alignment vertical="top" wrapText="1"/>
      <protection/>
    </xf>
    <xf numFmtId="0" fontId="4" fillId="0" borderId="19" xfId="33" applyNumberFormat="1" applyFont="1" applyBorder="1" applyAlignment="1">
      <alignment vertical="top" wrapText="1"/>
      <protection/>
    </xf>
    <xf numFmtId="0" fontId="2" fillId="0" borderId="33" xfId="33" applyNumberFormat="1" applyFont="1" applyFill="1" applyBorder="1" applyAlignment="1">
      <alignment horizontal="center" vertical="center" wrapText="1"/>
      <protection/>
    </xf>
    <xf numFmtId="0" fontId="2" fillId="0" borderId="33" xfId="33" applyNumberFormat="1" applyFont="1" applyBorder="1">
      <alignment/>
      <protection/>
    </xf>
    <xf numFmtId="0" fontId="4" fillId="0" borderId="26" xfId="33" applyNumberFormat="1" applyFont="1" applyFill="1" applyBorder="1" applyAlignment="1">
      <alignment horizontal="center" vertical="top" wrapText="1"/>
      <protection/>
    </xf>
    <xf numFmtId="0" fontId="4" fillId="0" borderId="33" xfId="33" applyNumberFormat="1" applyFont="1" applyBorder="1">
      <alignment/>
      <protection/>
    </xf>
    <xf numFmtId="0" fontId="4" fillId="0" borderId="13" xfId="33" applyNumberFormat="1" applyFont="1" applyBorder="1" applyAlignment="1">
      <alignment horizontal="center"/>
      <protection/>
    </xf>
    <xf numFmtId="0" fontId="4" fillId="0" borderId="26" xfId="33" applyNumberFormat="1" applyFont="1" applyBorder="1" applyAlignment="1">
      <alignment horizontal="center"/>
      <protection/>
    </xf>
    <xf numFmtId="0" fontId="4" fillId="0" borderId="34" xfId="33" applyNumberFormat="1" applyFont="1" applyBorder="1">
      <alignment/>
      <protection/>
    </xf>
    <xf numFmtId="0" fontId="4" fillId="0" borderId="35" xfId="33" applyNumberFormat="1" applyFont="1" applyBorder="1" applyAlignment="1">
      <alignment horizontal="center"/>
      <protection/>
    </xf>
    <xf numFmtId="0" fontId="4" fillId="0" borderId="36" xfId="33" applyNumberFormat="1" applyFont="1" applyBorder="1" applyAlignment="1">
      <alignment horizontal="center"/>
      <protection/>
    </xf>
    <xf numFmtId="0" fontId="4" fillId="0" borderId="37" xfId="33" applyNumberFormat="1" applyFont="1" applyFill="1" applyBorder="1">
      <alignment/>
      <protection/>
    </xf>
    <xf numFmtId="0" fontId="4" fillId="0" borderId="37" xfId="33" applyNumberFormat="1" applyFont="1" applyBorder="1" applyAlignment="1">
      <alignment horizontal="justify"/>
      <protection/>
    </xf>
    <xf numFmtId="0" fontId="4" fillId="0" borderId="37" xfId="33" applyNumberFormat="1" applyFont="1" applyBorder="1">
      <alignment/>
      <protection/>
    </xf>
    <xf numFmtId="0" fontId="4" fillId="0" borderId="38" xfId="33" applyNumberFormat="1" applyFont="1" applyBorder="1">
      <alignment/>
      <protection/>
    </xf>
    <xf numFmtId="0" fontId="4" fillId="0" borderId="17" xfId="33" applyNumberFormat="1" applyFont="1" applyBorder="1" applyAlignment="1">
      <alignment horizontal="left"/>
      <protection/>
    </xf>
    <xf numFmtId="0" fontId="4" fillId="0" borderId="39" xfId="33" applyNumberFormat="1" applyFont="1" applyBorder="1">
      <alignment/>
      <protection/>
    </xf>
    <xf numFmtId="0" fontId="4" fillId="0" borderId="26" xfId="33" applyNumberFormat="1" applyFont="1" applyBorder="1" applyAlignment="1">
      <alignment horizontal="right"/>
      <protection/>
    </xf>
    <xf numFmtId="0" fontId="4" fillId="0" borderId="40" xfId="33" applyNumberFormat="1" applyFont="1" applyBorder="1" applyAlignment="1">
      <alignment horizontal="left" vertical="center" wrapText="1"/>
      <protection/>
    </xf>
    <xf numFmtId="0" fontId="4" fillId="0" borderId="41" xfId="33" applyNumberFormat="1" applyFont="1" applyBorder="1" applyAlignment="1">
      <alignment horizontal="right"/>
      <protection/>
    </xf>
    <xf numFmtId="0" fontId="4" fillId="0" borderId="33" xfId="33" applyNumberFormat="1" applyFont="1" applyBorder="1" applyAlignment="1">
      <alignment horizontal="left"/>
      <protection/>
    </xf>
    <xf numFmtId="0" fontId="4" fillId="0" borderId="42" xfId="33" applyNumberFormat="1" applyFont="1" applyBorder="1" applyAlignment="1">
      <alignment horizontal="left"/>
      <protection/>
    </xf>
    <xf numFmtId="0" fontId="2" fillId="0" borderId="43" xfId="33" applyNumberFormat="1" applyFont="1" applyBorder="1" applyAlignment="1">
      <alignment horizontal="left"/>
      <protection/>
    </xf>
    <xf numFmtId="0" fontId="2" fillId="0" borderId="25" xfId="33" applyNumberFormat="1" applyFont="1" applyFill="1" applyBorder="1" applyAlignment="1">
      <alignment horizontal="center" vertical="center" wrapText="1"/>
      <protection/>
    </xf>
    <xf numFmtId="1" fontId="4" fillId="0" borderId="17" xfId="33" applyNumberFormat="1" applyFont="1" applyBorder="1">
      <alignment/>
      <protection/>
    </xf>
    <xf numFmtId="1" fontId="4" fillId="0" borderId="44" xfId="33" applyNumberFormat="1" applyFont="1" applyBorder="1">
      <alignment/>
      <protection/>
    </xf>
    <xf numFmtId="1" fontId="4" fillId="0" borderId="40" xfId="33" applyNumberFormat="1" applyFont="1" applyBorder="1">
      <alignment/>
      <protection/>
    </xf>
    <xf numFmtId="1" fontId="2" fillId="0" borderId="27" xfId="33" applyNumberFormat="1" applyFont="1" applyBorder="1">
      <alignment/>
      <protection/>
    </xf>
    <xf numFmtId="0" fontId="4" fillId="0" borderId="11" xfId="33" applyNumberFormat="1" applyFont="1" applyFill="1" applyBorder="1" applyAlignment="1">
      <alignment horizontal="center"/>
      <protection/>
    </xf>
    <xf numFmtId="0" fontId="4" fillId="0" borderId="0" xfId="33" applyNumberFormat="1" applyFont="1" applyFill="1" applyBorder="1" applyAlignment="1">
      <alignment/>
      <protection/>
    </xf>
    <xf numFmtId="0" fontId="2" fillId="0" borderId="45" xfId="33" applyNumberFormat="1" applyFont="1" applyBorder="1" applyAlignment="1">
      <alignment horizontal="center"/>
      <protection/>
    </xf>
    <xf numFmtId="0" fontId="2" fillId="0" borderId="46" xfId="33" applyNumberFormat="1" applyFont="1" applyBorder="1" applyAlignment="1">
      <alignment horizontal="center"/>
      <protection/>
    </xf>
    <xf numFmtId="0" fontId="2" fillId="0" borderId="47" xfId="33" applyNumberFormat="1" applyFont="1" applyBorder="1" applyAlignment="1">
      <alignment horizontal="center"/>
      <protection/>
    </xf>
    <xf numFmtId="0" fontId="4" fillId="0" borderId="0" xfId="33" applyNumberFormat="1" applyFont="1" applyBorder="1" applyAlignment="1">
      <alignment horizontal="center" vertical="center"/>
      <protection/>
    </xf>
    <xf numFmtId="0" fontId="2" fillId="0" borderId="0" xfId="33" applyNumberFormat="1" applyFont="1" applyAlignment="1">
      <alignment wrapText="1"/>
      <protection/>
    </xf>
    <xf numFmtId="0" fontId="4" fillId="0" borderId="0" xfId="0" applyNumberFormat="1" applyFont="1" applyAlignment="1">
      <alignment wrapText="1"/>
    </xf>
    <xf numFmtId="0" fontId="4" fillId="0" borderId="23" xfId="33" applyNumberFormat="1" applyFont="1" applyBorder="1" applyAlignment="1">
      <alignment horizontal="center" vertical="center"/>
      <protection/>
    </xf>
    <xf numFmtId="0" fontId="4" fillId="0" borderId="23" xfId="33" applyNumberFormat="1" applyFont="1" applyBorder="1" applyAlignment="1">
      <alignment horizontal="justify" vertical="center"/>
      <protection/>
    </xf>
    <xf numFmtId="0" fontId="4" fillId="0" borderId="0" xfId="33" applyNumberFormat="1" applyFont="1" applyFill="1" applyBorder="1" applyAlignment="1">
      <alignment horizontal="left" vertical="center"/>
      <protection/>
    </xf>
    <xf numFmtId="0" fontId="2" fillId="33" borderId="48" xfId="33" applyNumberFormat="1" applyFont="1" applyFill="1" applyBorder="1" applyAlignment="1">
      <alignment horizontal="center"/>
      <protection/>
    </xf>
    <xf numFmtId="0" fontId="2" fillId="33" borderId="49" xfId="0" applyNumberFormat="1" applyFont="1" applyFill="1" applyBorder="1" applyAlignment="1">
      <alignment horizontal="center"/>
    </xf>
    <xf numFmtId="0" fontId="2" fillId="33" borderId="50" xfId="0" applyNumberFormat="1" applyFont="1" applyFill="1" applyBorder="1" applyAlignment="1">
      <alignment horizontal="center"/>
    </xf>
    <xf numFmtId="0" fontId="4" fillId="0" borderId="14" xfId="33" applyNumberFormat="1" applyFont="1" applyFill="1" applyBorder="1" applyAlignment="1">
      <alignment horizontal="left" vertical="center"/>
      <protection/>
    </xf>
    <xf numFmtId="0" fontId="4" fillId="0" borderId="0" xfId="33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tabSelected="1" zoomScale="75" zoomScaleNormal="75" zoomScaleSheetLayoutView="75" zoomScalePageLayoutView="0" workbookViewId="0" topLeftCell="A16">
      <selection activeCell="A25" sqref="A25"/>
    </sheetView>
  </sheetViews>
  <sheetFormatPr defaultColWidth="8.7109375" defaultRowHeight="12.75"/>
  <cols>
    <col min="1" max="1" width="48.00390625" style="8" customWidth="1"/>
    <col min="2" max="2" width="15.57421875" style="22" customWidth="1"/>
    <col min="3" max="3" width="11.57421875" style="8" bestFit="1" customWidth="1"/>
    <col min="4" max="4" width="12.7109375" style="8" bestFit="1" customWidth="1"/>
    <col min="5" max="5" width="10.00390625" style="8" bestFit="1" customWidth="1"/>
    <col min="6" max="6" width="12.00390625" style="7" customWidth="1"/>
    <col min="7" max="7" width="12.421875" style="8" customWidth="1"/>
    <col min="8" max="8" width="11.57421875" style="8" customWidth="1"/>
    <col min="9" max="9" width="12.421875" style="8" customWidth="1"/>
    <col min="10" max="10" width="14.421875" style="8" bestFit="1" customWidth="1"/>
    <col min="11" max="11" width="11.28125" style="8" customWidth="1"/>
    <col min="12" max="12" width="10.421875" style="8" customWidth="1"/>
    <col min="13" max="14" width="11.7109375" style="8" customWidth="1"/>
    <col min="15" max="15" width="11.57421875" style="8" customWidth="1"/>
    <col min="16" max="16" width="9.7109375" style="8" customWidth="1"/>
    <col min="17" max="17" width="11.28125" style="8" customWidth="1"/>
    <col min="18" max="18" width="12.140625" style="8" bestFit="1" customWidth="1"/>
    <col min="19" max="16384" width="8.7109375" style="1" customWidth="1"/>
  </cols>
  <sheetData>
    <row r="1" spans="1:22" ht="15.75">
      <c r="A1" s="5" t="s">
        <v>36</v>
      </c>
      <c r="B1" s="5" t="s">
        <v>37</v>
      </c>
      <c r="C1" s="6"/>
      <c r="D1" s="6"/>
      <c r="E1" s="6"/>
      <c r="S1" s="2"/>
      <c r="T1" s="2"/>
      <c r="U1" s="2"/>
      <c r="V1" s="2"/>
    </row>
    <row r="2" spans="1:22" ht="16.5" thickBot="1">
      <c r="A2" s="9" t="s">
        <v>0</v>
      </c>
      <c r="B2" s="10"/>
      <c r="C2" s="11"/>
      <c r="D2" s="11"/>
      <c r="E2" s="11"/>
      <c r="S2" s="2"/>
      <c r="T2" s="2"/>
      <c r="U2" s="2"/>
      <c r="V2" s="2"/>
    </row>
    <row r="3" spans="1:22" ht="15.75">
      <c r="A3" s="12" t="s">
        <v>1</v>
      </c>
      <c r="B3" s="13">
        <v>15282.8</v>
      </c>
      <c r="C3" s="119" t="s">
        <v>2</v>
      </c>
      <c r="D3" s="119"/>
      <c r="E3" s="119"/>
      <c r="F3" s="119"/>
      <c r="G3" s="119"/>
      <c r="H3" s="119"/>
      <c r="I3" s="119"/>
      <c r="J3" s="14"/>
      <c r="S3" s="2"/>
      <c r="T3" s="2"/>
      <c r="U3" s="2"/>
      <c r="V3" s="2"/>
    </row>
    <row r="4" spans="1:22" ht="15.75">
      <c r="A4" s="15" t="s">
        <v>3</v>
      </c>
      <c r="B4" s="16">
        <v>276</v>
      </c>
      <c r="C4" s="120" t="s">
        <v>54</v>
      </c>
      <c r="D4" s="120"/>
      <c r="E4" s="120"/>
      <c r="F4" s="120"/>
      <c r="G4" s="120"/>
      <c r="H4" s="120"/>
      <c r="I4" s="120"/>
      <c r="J4" s="17"/>
      <c r="S4" s="2"/>
      <c r="T4" s="2"/>
      <c r="U4" s="2"/>
      <c r="V4" s="2"/>
    </row>
    <row r="5" spans="1:22" ht="15.75">
      <c r="A5" s="15" t="s">
        <v>4</v>
      </c>
      <c r="B5" s="16">
        <v>770</v>
      </c>
      <c r="C5" s="120" t="s">
        <v>5</v>
      </c>
      <c r="D5" s="120"/>
      <c r="E5" s="120"/>
      <c r="F5" s="120"/>
      <c r="G5" s="120"/>
      <c r="H5" s="120"/>
      <c r="I5" s="120"/>
      <c r="J5" s="17"/>
      <c r="S5" s="2"/>
      <c r="T5" s="2"/>
      <c r="U5" s="2"/>
      <c r="V5" s="2"/>
    </row>
    <row r="6" spans="1:22" ht="15.75">
      <c r="A6" s="15" t="s">
        <v>6</v>
      </c>
      <c r="B6" s="16" t="s">
        <v>7</v>
      </c>
      <c r="C6" s="120" t="s">
        <v>8</v>
      </c>
      <c r="D6" s="120"/>
      <c r="E6" s="120"/>
      <c r="F6" s="120"/>
      <c r="G6" s="120"/>
      <c r="H6" s="120"/>
      <c r="I6" s="120"/>
      <c r="J6" s="17"/>
      <c r="S6" s="2"/>
      <c r="T6" s="2"/>
      <c r="U6" s="2"/>
      <c r="V6" s="2"/>
    </row>
    <row r="7" spans="1:22" ht="15.75">
      <c r="A7" s="15" t="s">
        <v>9</v>
      </c>
      <c r="B7" s="16">
        <v>1989</v>
      </c>
      <c r="C7" s="120" t="s">
        <v>10</v>
      </c>
      <c r="D7" s="120"/>
      <c r="E7" s="120"/>
      <c r="F7" s="120"/>
      <c r="G7" s="120"/>
      <c r="H7" s="120"/>
      <c r="I7" s="120"/>
      <c r="J7" s="17"/>
      <c r="S7" s="2"/>
      <c r="T7" s="2"/>
      <c r="U7" s="2"/>
      <c r="V7" s="2"/>
    </row>
    <row r="8" spans="1:22" ht="15.75">
      <c r="A8" s="15" t="s">
        <v>11</v>
      </c>
      <c r="B8" s="16">
        <v>10</v>
      </c>
      <c r="C8" s="120" t="s">
        <v>12</v>
      </c>
      <c r="D8" s="120"/>
      <c r="E8" s="120"/>
      <c r="F8" s="120"/>
      <c r="G8" s="120"/>
      <c r="H8" s="120"/>
      <c r="I8" s="120"/>
      <c r="J8" s="17"/>
      <c r="S8" s="2"/>
      <c r="T8" s="2"/>
      <c r="U8" s="2"/>
      <c r="V8" s="2"/>
    </row>
    <row r="9" spans="1:22" ht="15.75">
      <c r="A9" s="15" t="s">
        <v>13</v>
      </c>
      <c r="B9" s="16">
        <v>8</v>
      </c>
      <c r="C9" s="129" t="s">
        <v>14</v>
      </c>
      <c r="D9" s="129"/>
      <c r="E9" s="129"/>
      <c r="F9" s="129"/>
      <c r="G9" s="129"/>
      <c r="H9" s="129"/>
      <c r="I9" s="129"/>
      <c r="J9" s="17"/>
      <c r="S9" s="2"/>
      <c r="T9" s="2"/>
      <c r="U9" s="2"/>
      <c r="V9" s="2"/>
    </row>
    <row r="10" spans="1:22" ht="15.75">
      <c r="A10" s="15" t="s">
        <v>15</v>
      </c>
      <c r="B10" s="16">
        <v>2792</v>
      </c>
      <c r="C10" s="129" t="s">
        <v>16</v>
      </c>
      <c r="D10" s="129"/>
      <c r="E10" s="129"/>
      <c r="F10" s="129"/>
      <c r="G10" s="129"/>
      <c r="H10" s="129"/>
      <c r="I10" s="129"/>
      <c r="J10" s="17"/>
      <c r="S10" s="2"/>
      <c r="T10" s="2"/>
      <c r="U10" s="2"/>
      <c r="V10" s="2"/>
    </row>
    <row r="11" spans="1:22" ht="15.75">
      <c r="A11" s="15" t="s">
        <v>17</v>
      </c>
      <c r="B11" s="16">
        <v>2269</v>
      </c>
      <c r="C11" s="129" t="s">
        <v>53</v>
      </c>
      <c r="D11" s="129"/>
      <c r="E11" s="129"/>
      <c r="F11" s="129"/>
      <c r="G11" s="129"/>
      <c r="H11" s="129"/>
      <c r="I11" s="129"/>
      <c r="J11" s="133"/>
      <c r="S11" s="2"/>
      <c r="T11" s="2"/>
      <c r="U11" s="2"/>
      <c r="V11" s="2"/>
    </row>
    <row r="12" spans="1:22" ht="15.75">
      <c r="A12" s="15" t="s">
        <v>18</v>
      </c>
      <c r="B12" s="16">
        <v>2876</v>
      </c>
      <c r="C12" s="124"/>
      <c r="D12" s="124"/>
      <c r="E12" s="124"/>
      <c r="F12" s="124"/>
      <c r="G12" s="124"/>
      <c r="H12" s="124"/>
      <c r="I12" s="124"/>
      <c r="J12" s="17"/>
      <c r="S12" s="2"/>
      <c r="T12" s="2"/>
      <c r="U12" s="2"/>
      <c r="V12" s="2"/>
    </row>
    <row r="13" spans="1:22" ht="15.75">
      <c r="A13" s="15" t="s">
        <v>19</v>
      </c>
      <c r="B13" s="16">
        <v>7</v>
      </c>
      <c r="C13" s="134"/>
      <c r="D13" s="134"/>
      <c r="E13" s="134"/>
      <c r="F13" s="134"/>
      <c r="G13" s="134"/>
      <c r="H13" s="134"/>
      <c r="I13" s="134"/>
      <c r="J13" s="17"/>
      <c r="S13" s="2"/>
      <c r="T13" s="2"/>
      <c r="U13" s="2"/>
      <c r="V13" s="2"/>
    </row>
    <row r="14" spans="1:22" ht="15.75">
      <c r="A14" s="15" t="s">
        <v>76</v>
      </c>
      <c r="B14" s="19">
        <v>119180</v>
      </c>
      <c r="C14" s="18"/>
      <c r="D14" s="18"/>
      <c r="E14" s="18"/>
      <c r="F14" s="18"/>
      <c r="G14" s="18"/>
      <c r="H14" s="18"/>
      <c r="I14" s="18"/>
      <c r="J14" s="17"/>
      <c r="S14" s="2"/>
      <c r="T14" s="2"/>
      <c r="U14" s="2"/>
      <c r="V14" s="2"/>
    </row>
    <row r="15" spans="1:22" ht="15.75">
      <c r="A15" s="15" t="s">
        <v>77</v>
      </c>
      <c r="B15" s="62">
        <f>(B3*2.8*12)*0.94</f>
        <v>482691.9551999999</v>
      </c>
      <c r="C15" s="18"/>
      <c r="D15" s="18"/>
      <c r="E15" s="18"/>
      <c r="F15" s="18"/>
      <c r="G15" s="18"/>
      <c r="H15" s="18"/>
      <c r="I15" s="18"/>
      <c r="J15" s="17"/>
      <c r="S15" s="2"/>
      <c r="T15" s="2"/>
      <c r="U15" s="2"/>
      <c r="V15" s="2"/>
    </row>
    <row r="16" spans="1:22" ht="15.75">
      <c r="A16" s="15" t="s">
        <v>78</v>
      </c>
      <c r="B16" s="19">
        <v>27455</v>
      </c>
      <c r="C16" s="18"/>
      <c r="D16" s="18"/>
      <c r="E16" s="18"/>
      <c r="F16" s="18"/>
      <c r="G16" s="18"/>
      <c r="H16" s="18"/>
      <c r="I16" s="18"/>
      <c r="J16" s="17"/>
      <c r="S16" s="2"/>
      <c r="T16" s="2"/>
      <c r="U16" s="2"/>
      <c r="V16" s="2"/>
    </row>
    <row r="17" spans="1:22" ht="16.5" thickBot="1">
      <c r="A17" s="20" t="s">
        <v>79</v>
      </c>
      <c r="B17" s="63">
        <f>B14+B15+B16</f>
        <v>629326.9552</v>
      </c>
      <c r="C17" s="127"/>
      <c r="D17" s="127"/>
      <c r="E17" s="127"/>
      <c r="F17" s="128"/>
      <c r="G17" s="128"/>
      <c r="H17" s="128"/>
      <c r="I17" s="128"/>
      <c r="J17" s="21"/>
      <c r="S17" s="2"/>
      <c r="T17" s="2"/>
      <c r="U17" s="2"/>
      <c r="V17" s="2"/>
    </row>
    <row r="18" spans="9:22" ht="16.5" thickBot="1">
      <c r="I18" s="23"/>
      <c r="J18" s="23"/>
      <c r="K18" s="23"/>
      <c r="L18" s="23"/>
      <c r="M18" s="23"/>
      <c r="N18" s="23"/>
      <c r="O18" s="23"/>
      <c r="S18" s="2"/>
      <c r="T18" s="2"/>
      <c r="U18" s="2"/>
      <c r="V18" s="2"/>
    </row>
    <row r="19" spans="1:26" s="4" customFormat="1" ht="16.5" thickBot="1">
      <c r="A19" s="74"/>
      <c r="B19" s="130" t="s">
        <v>55</v>
      </c>
      <c r="C19" s="131"/>
      <c r="D19" s="132"/>
      <c r="E19" s="121" t="s">
        <v>56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  <c r="R19" s="113" t="s">
        <v>52</v>
      </c>
      <c r="S19" s="75"/>
      <c r="T19" s="75"/>
      <c r="U19" s="75"/>
      <c r="V19" s="75"/>
      <c r="Z19" s="76"/>
    </row>
    <row r="20" spans="1:22" s="4" customFormat="1" ht="47.25">
      <c r="A20" s="77" t="s">
        <v>20</v>
      </c>
      <c r="B20" s="78" t="s">
        <v>48</v>
      </c>
      <c r="C20" s="26" t="s">
        <v>71</v>
      </c>
      <c r="D20" s="89" t="s">
        <v>49</v>
      </c>
      <c r="E20" s="79" t="s">
        <v>72</v>
      </c>
      <c r="F20" s="80" t="s">
        <v>21</v>
      </c>
      <c r="G20" s="80" t="s">
        <v>22</v>
      </c>
      <c r="H20" s="80" t="s">
        <v>23</v>
      </c>
      <c r="I20" s="80" t="s">
        <v>24</v>
      </c>
      <c r="J20" s="80" t="s">
        <v>25</v>
      </c>
      <c r="K20" s="80" t="s">
        <v>26</v>
      </c>
      <c r="L20" s="80" t="s">
        <v>27</v>
      </c>
      <c r="M20" s="80" t="s">
        <v>28</v>
      </c>
      <c r="N20" s="80" t="s">
        <v>29</v>
      </c>
      <c r="O20" s="80" t="s">
        <v>30</v>
      </c>
      <c r="P20" s="80" t="s">
        <v>31</v>
      </c>
      <c r="Q20" s="93" t="s">
        <v>32</v>
      </c>
      <c r="R20" s="114" t="s">
        <v>33</v>
      </c>
      <c r="S20" s="3"/>
      <c r="T20" s="3"/>
      <c r="U20" s="3"/>
      <c r="V20" s="3"/>
    </row>
    <row r="21" spans="1:22" s="4" customFormat="1" ht="19.5" customHeight="1">
      <c r="A21" s="66" t="s">
        <v>75</v>
      </c>
      <c r="B21" s="25"/>
      <c r="C21" s="26"/>
      <c r="D21" s="90"/>
      <c r="E21" s="79" t="s">
        <v>34</v>
      </c>
      <c r="F21" s="27"/>
      <c r="G21" s="28"/>
      <c r="H21" s="28"/>
      <c r="I21" s="29"/>
      <c r="J21" s="30"/>
      <c r="K21" s="30"/>
      <c r="L21" s="30"/>
      <c r="M21" s="30"/>
      <c r="N21" s="30"/>
      <c r="O21" s="30"/>
      <c r="P21" s="30"/>
      <c r="Q21" s="94"/>
      <c r="R21" s="31"/>
      <c r="S21" s="3"/>
      <c r="T21" s="3"/>
      <c r="U21" s="3"/>
      <c r="V21" s="3"/>
    </row>
    <row r="22" spans="1:22" ht="19.5" customHeight="1">
      <c r="A22" s="24" t="s">
        <v>58</v>
      </c>
      <c r="B22" s="32" t="s">
        <v>59</v>
      </c>
      <c r="C22" s="33">
        <v>1500</v>
      </c>
      <c r="D22" s="91">
        <v>120000</v>
      </c>
      <c r="E22" s="95" t="s">
        <v>34</v>
      </c>
      <c r="F22" s="34"/>
      <c r="G22" s="34">
        <v>117475.92</v>
      </c>
      <c r="H22" s="34"/>
      <c r="I22" s="35"/>
      <c r="J22" s="36"/>
      <c r="K22" s="36"/>
      <c r="L22" s="36"/>
      <c r="M22" s="36"/>
      <c r="N22" s="36"/>
      <c r="O22" s="36"/>
      <c r="P22" s="36"/>
      <c r="Q22" s="96"/>
      <c r="R22" s="115">
        <f aca="true" t="shared" si="0" ref="R22:R27">SUM(F22:Q22)</f>
        <v>117475.92</v>
      </c>
      <c r="S22" s="2"/>
      <c r="T22" s="2"/>
      <c r="U22" s="2"/>
      <c r="V22" s="2"/>
    </row>
    <row r="23" spans="1:22" ht="19.5" customHeight="1">
      <c r="A23" s="24" t="s">
        <v>57</v>
      </c>
      <c r="B23" s="32" t="s">
        <v>60</v>
      </c>
      <c r="C23" s="33">
        <v>53000</v>
      </c>
      <c r="D23" s="91">
        <v>53000</v>
      </c>
      <c r="E23" s="95" t="s">
        <v>34</v>
      </c>
      <c r="F23" s="34">
        <v>52912.4</v>
      </c>
      <c r="G23" s="34"/>
      <c r="H23" s="34"/>
      <c r="I23" s="35"/>
      <c r="J23" s="36"/>
      <c r="K23" s="36"/>
      <c r="L23" s="36"/>
      <c r="M23" s="36"/>
      <c r="N23" s="36"/>
      <c r="O23" s="36"/>
      <c r="P23" s="36"/>
      <c r="Q23" s="96"/>
      <c r="R23" s="115">
        <f t="shared" si="0"/>
        <v>52912.4</v>
      </c>
      <c r="S23" s="2"/>
      <c r="T23" s="2"/>
      <c r="U23" s="2"/>
      <c r="V23" s="2"/>
    </row>
    <row r="24" spans="1:22" ht="19.5" customHeight="1">
      <c r="A24" s="24" t="s">
        <v>70</v>
      </c>
      <c r="B24" s="32" t="s">
        <v>62</v>
      </c>
      <c r="C24" s="33">
        <v>12000</v>
      </c>
      <c r="D24" s="91">
        <v>48000</v>
      </c>
      <c r="E24" s="95" t="s">
        <v>34</v>
      </c>
      <c r="F24" s="34"/>
      <c r="G24" s="34">
        <v>12000</v>
      </c>
      <c r="H24" s="34">
        <v>36000</v>
      </c>
      <c r="I24" s="35"/>
      <c r="J24" s="36"/>
      <c r="K24" s="36"/>
      <c r="L24" s="36"/>
      <c r="M24" s="36"/>
      <c r="N24" s="36"/>
      <c r="O24" s="36"/>
      <c r="P24" s="36"/>
      <c r="Q24" s="96"/>
      <c r="R24" s="115">
        <f t="shared" si="0"/>
        <v>48000</v>
      </c>
      <c r="S24" s="2"/>
      <c r="T24" s="2"/>
      <c r="U24" s="2"/>
      <c r="V24" s="2"/>
    </row>
    <row r="25" spans="1:22" ht="19.5" customHeight="1">
      <c r="A25" s="66" t="s">
        <v>85</v>
      </c>
      <c r="B25" s="32" t="s">
        <v>61</v>
      </c>
      <c r="C25" s="33">
        <v>3000</v>
      </c>
      <c r="D25" s="92">
        <v>24000</v>
      </c>
      <c r="E25" s="95" t="s">
        <v>34</v>
      </c>
      <c r="F25" s="34"/>
      <c r="G25" s="34"/>
      <c r="H25" s="34"/>
      <c r="I25" s="35"/>
      <c r="J25" s="36"/>
      <c r="K25" s="36">
        <v>22946.71</v>
      </c>
      <c r="L25" s="36"/>
      <c r="M25" s="36"/>
      <c r="N25" s="36"/>
      <c r="O25" s="36"/>
      <c r="P25" s="36"/>
      <c r="Q25" s="96"/>
      <c r="R25" s="115">
        <f t="shared" si="0"/>
        <v>22946.71</v>
      </c>
      <c r="S25" s="2"/>
      <c r="T25" s="2"/>
      <c r="U25" s="2"/>
      <c r="V25" s="2"/>
    </row>
    <row r="26" spans="1:22" ht="19.5" customHeight="1">
      <c r="A26" s="67" t="s">
        <v>63</v>
      </c>
      <c r="B26" s="38" t="s">
        <v>64</v>
      </c>
      <c r="C26" s="36">
        <v>1000</v>
      </c>
      <c r="D26" s="37">
        <v>300000</v>
      </c>
      <c r="E26" s="95" t="s">
        <v>34</v>
      </c>
      <c r="F26" s="34"/>
      <c r="G26" s="34"/>
      <c r="H26" s="34"/>
      <c r="I26" s="35"/>
      <c r="J26" s="73">
        <v>299975</v>
      </c>
      <c r="K26" s="36"/>
      <c r="L26" s="36"/>
      <c r="M26" s="36"/>
      <c r="N26" s="36"/>
      <c r="O26" s="36"/>
      <c r="P26" s="36"/>
      <c r="Q26" s="96"/>
      <c r="R26" s="115">
        <f t="shared" si="0"/>
        <v>299975</v>
      </c>
      <c r="S26" s="2"/>
      <c r="T26" s="2"/>
      <c r="U26" s="2"/>
      <c r="V26" s="2"/>
    </row>
    <row r="27" spans="1:22" ht="19.5" customHeight="1">
      <c r="A27" s="66" t="s">
        <v>65</v>
      </c>
      <c r="B27" s="32" t="s">
        <v>66</v>
      </c>
      <c r="C27" s="33">
        <v>230</v>
      </c>
      <c r="D27" s="92">
        <v>12650</v>
      </c>
      <c r="E27" s="95" t="s">
        <v>34</v>
      </c>
      <c r="F27" s="34"/>
      <c r="G27" s="34"/>
      <c r="H27" s="34"/>
      <c r="I27" s="35"/>
      <c r="J27" s="36">
        <v>10124.86</v>
      </c>
      <c r="K27" s="36"/>
      <c r="L27" s="36"/>
      <c r="M27" s="36"/>
      <c r="N27" s="36"/>
      <c r="O27" s="36"/>
      <c r="P27" s="36"/>
      <c r="Q27" s="96"/>
      <c r="R27" s="115">
        <f t="shared" si="0"/>
        <v>10124.86</v>
      </c>
      <c r="S27" s="2"/>
      <c r="T27" s="2"/>
      <c r="U27" s="2"/>
      <c r="V27" s="2"/>
    </row>
    <row r="28" spans="1:22" ht="19.5" customHeight="1">
      <c r="A28" s="66" t="s">
        <v>51</v>
      </c>
      <c r="B28" s="32"/>
      <c r="C28" s="33"/>
      <c r="D28" s="92"/>
      <c r="E28" s="95" t="s">
        <v>34</v>
      </c>
      <c r="F28" s="34"/>
      <c r="G28" s="34"/>
      <c r="H28" s="34"/>
      <c r="I28" s="35"/>
      <c r="J28" s="36"/>
      <c r="K28" s="36"/>
      <c r="L28" s="36"/>
      <c r="M28" s="36"/>
      <c r="N28" s="36"/>
      <c r="O28" s="36"/>
      <c r="P28" s="36"/>
      <c r="Q28" s="96"/>
      <c r="R28" s="115"/>
      <c r="S28" s="2"/>
      <c r="T28" s="2"/>
      <c r="U28" s="2"/>
      <c r="V28" s="2"/>
    </row>
    <row r="29" spans="1:22" ht="19.5" customHeight="1">
      <c r="A29" s="66" t="s">
        <v>67</v>
      </c>
      <c r="B29" s="32"/>
      <c r="C29" s="33"/>
      <c r="D29" s="92">
        <v>20000</v>
      </c>
      <c r="E29" s="95" t="s">
        <v>34</v>
      </c>
      <c r="F29" s="34"/>
      <c r="G29" s="34"/>
      <c r="H29" s="34"/>
      <c r="I29" s="35"/>
      <c r="J29" s="36">
        <v>29865.02</v>
      </c>
      <c r="K29" s="36"/>
      <c r="L29" s="36"/>
      <c r="M29" s="36"/>
      <c r="N29" s="36"/>
      <c r="O29" s="36"/>
      <c r="P29" s="36"/>
      <c r="Q29" s="96"/>
      <c r="R29" s="115">
        <f>SUM(F29:Q29)</f>
        <v>29865.02</v>
      </c>
      <c r="S29" s="2"/>
      <c r="T29" s="2"/>
      <c r="U29" s="2"/>
      <c r="V29" s="2"/>
    </row>
    <row r="30" spans="1:22" ht="19.5" customHeight="1">
      <c r="A30" s="68" t="s">
        <v>68</v>
      </c>
      <c r="B30" s="38"/>
      <c r="C30" s="36"/>
      <c r="D30" s="37">
        <v>85000</v>
      </c>
      <c r="E30" s="97" t="s">
        <v>34</v>
      </c>
      <c r="F30" s="34"/>
      <c r="G30" s="34"/>
      <c r="H30" s="34"/>
      <c r="I30" s="35"/>
      <c r="J30" s="36"/>
      <c r="K30" s="36"/>
      <c r="L30" s="36"/>
      <c r="M30" s="36"/>
      <c r="N30" s="36"/>
      <c r="O30" s="36"/>
      <c r="P30" s="36"/>
      <c r="Q30" s="96"/>
      <c r="R30" s="115"/>
      <c r="S30" s="2"/>
      <c r="T30" s="2"/>
      <c r="U30" s="2"/>
      <c r="V30" s="2"/>
    </row>
    <row r="31" spans="1:22" ht="19.5" customHeight="1">
      <c r="A31" s="106" t="s">
        <v>74</v>
      </c>
      <c r="B31" s="39"/>
      <c r="C31" s="40"/>
      <c r="D31" s="41"/>
      <c r="E31" s="98" t="s">
        <v>34</v>
      </c>
      <c r="F31" s="34">
        <v>2932.8</v>
      </c>
      <c r="G31" s="42"/>
      <c r="H31" s="42"/>
      <c r="I31" s="43">
        <v>7537.8</v>
      </c>
      <c r="J31" s="40">
        <v>1039.26</v>
      </c>
      <c r="K31" s="40"/>
      <c r="L31" s="40">
        <v>21220.5</v>
      </c>
      <c r="M31" s="40"/>
      <c r="N31" s="40">
        <f>1692.46+793.53+1121.83</f>
        <v>3607.8199999999997</v>
      </c>
      <c r="O31" s="40">
        <v>862.25</v>
      </c>
      <c r="P31" s="40">
        <v>3044.85</v>
      </c>
      <c r="Q31" s="99">
        <v>2477.23</v>
      </c>
      <c r="R31" s="116">
        <f>SUM(F31:Q31)</f>
        <v>42722.51</v>
      </c>
      <c r="S31" s="2"/>
      <c r="T31" s="2"/>
      <c r="U31" s="2"/>
      <c r="V31" s="2"/>
    </row>
    <row r="32" spans="1:22" ht="19.5" customHeight="1">
      <c r="A32" s="106" t="s">
        <v>80</v>
      </c>
      <c r="B32" s="39"/>
      <c r="C32" s="40"/>
      <c r="D32" s="37"/>
      <c r="E32" s="100" t="s">
        <v>34</v>
      </c>
      <c r="F32" s="42"/>
      <c r="G32" s="42"/>
      <c r="H32" s="42"/>
      <c r="I32" s="43">
        <v>5400</v>
      </c>
      <c r="J32" s="40"/>
      <c r="K32" s="40"/>
      <c r="L32" s="40"/>
      <c r="M32" s="40">
        <v>1275</v>
      </c>
      <c r="N32" s="40"/>
      <c r="O32" s="40">
        <v>3675</v>
      </c>
      <c r="P32" s="40"/>
      <c r="Q32" s="99"/>
      <c r="R32" s="116">
        <f>SUM(F32:Q32)</f>
        <v>10350</v>
      </c>
      <c r="S32" s="2"/>
      <c r="T32" s="2"/>
      <c r="U32" s="2"/>
      <c r="V32" s="2"/>
    </row>
    <row r="33" spans="1:22" ht="19.5" customHeight="1">
      <c r="A33" s="106" t="s">
        <v>81</v>
      </c>
      <c r="B33" s="88"/>
      <c r="C33" s="36"/>
      <c r="D33" s="37"/>
      <c r="E33" s="98" t="s">
        <v>34</v>
      </c>
      <c r="F33" s="34"/>
      <c r="G33" s="34"/>
      <c r="H33" s="34"/>
      <c r="I33" s="35"/>
      <c r="J33" s="36">
        <v>6600</v>
      </c>
      <c r="K33" s="36"/>
      <c r="L33" s="36"/>
      <c r="M33" s="36"/>
      <c r="N33" s="36">
        <v>5500</v>
      </c>
      <c r="O33" s="36"/>
      <c r="P33" s="36"/>
      <c r="Q33" s="96"/>
      <c r="R33" s="115">
        <f>SUM(F33:Q33)</f>
        <v>12100</v>
      </c>
      <c r="S33" s="2"/>
      <c r="T33" s="2"/>
      <c r="U33" s="2"/>
      <c r="V33" s="2"/>
    </row>
    <row r="34" spans="1:22" ht="19.5" customHeight="1">
      <c r="A34" s="111" t="s">
        <v>82</v>
      </c>
      <c r="B34" s="108"/>
      <c r="C34" s="36"/>
      <c r="D34" s="96"/>
      <c r="E34" s="98" t="s">
        <v>34</v>
      </c>
      <c r="F34" s="34"/>
      <c r="G34" s="34"/>
      <c r="H34" s="34"/>
      <c r="I34" s="35"/>
      <c r="J34" s="36"/>
      <c r="K34" s="36"/>
      <c r="L34" s="36">
        <v>13080.34</v>
      </c>
      <c r="M34" s="36"/>
      <c r="N34" s="36"/>
      <c r="O34" s="36"/>
      <c r="P34" s="36"/>
      <c r="Q34" s="96"/>
      <c r="R34" s="115">
        <f>SUM(F34:Q34)</f>
        <v>13080.34</v>
      </c>
      <c r="S34" s="2"/>
      <c r="T34" s="2"/>
      <c r="U34" s="2"/>
      <c r="V34" s="2"/>
    </row>
    <row r="35" spans="1:22" ht="19.5" customHeight="1">
      <c r="A35" s="112" t="s">
        <v>84</v>
      </c>
      <c r="B35" s="88"/>
      <c r="C35" s="36"/>
      <c r="D35" s="96"/>
      <c r="E35" s="98" t="s">
        <v>34</v>
      </c>
      <c r="F35" s="34"/>
      <c r="G35" s="34"/>
      <c r="H35" s="34"/>
      <c r="I35" s="35"/>
      <c r="J35" s="36"/>
      <c r="K35" s="36"/>
      <c r="L35" s="36"/>
      <c r="M35" s="36"/>
      <c r="N35" s="36"/>
      <c r="O35" s="36"/>
      <c r="P35" s="36"/>
      <c r="Q35" s="37">
        <v>1992.08</v>
      </c>
      <c r="R35" s="115">
        <f>SUM(Q35)</f>
        <v>1992.08</v>
      </c>
      <c r="S35" s="2"/>
      <c r="T35" s="2"/>
      <c r="U35" s="2"/>
      <c r="V35" s="2"/>
    </row>
    <row r="36" spans="1:22" ht="32.25" thickBot="1">
      <c r="A36" s="109" t="s">
        <v>83</v>
      </c>
      <c r="B36" s="110"/>
      <c r="C36" s="104"/>
      <c r="D36" s="105"/>
      <c r="E36" s="101" t="s">
        <v>34</v>
      </c>
      <c r="F36" s="102"/>
      <c r="G36" s="102"/>
      <c r="H36" s="102"/>
      <c r="I36" s="103"/>
      <c r="J36" s="104"/>
      <c r="K36" s="104"/>
      <c r="L36" s="104"/>
      <c r="M36" s="104"/>
      <c r="N36" s="104"/>
      <c r="O36" s="104"/>
      <c r="P36" s="104">
        <v>15710.53</v>
      </c>
      <c r="Q36" s="107"/>
      <c r="R36" s="117">
        <f>SUM(N36:Q36)</f>
        <v>15710.53</v>
      </c>
      <c r="S36" s="2"/>
      <c r="T36" s="2"/>
      <c r="U36" s="2"/>
      <c r="V36" s="2"/>
    </row>
    <row r="37" spans="1:22" s="4" customFormat="1" ht="19.5" customHeight="1" thickBot="1">
      <c r="A37" s="81" t="s">
        <v>35</v>
      </c>
      <c r="B37" s="82"/>
      <c r="C37" s="83"/>
      <c r="D37" s="84">
        <f>SUM(D22:D30)</f>
        <v>662650</v>
      </c>
      <c r="E37" s="85"/>
      <c r="F37" s="86">
        <f>SUM(F22:F31)</f>
        <v>55845.200000000004</v>
      </c>
      <c r="G37" s="86">
        <f>SUM(G22:G31)</f>
        <v>129475.92</v>
      </c>
      <c r="H37" s="86">
        <f>SUM(H22:H31)</f>
        <v>36000</v>
      </c>
      <c r="I37" s="86">
        <f>SUM(I21:I32)</f>
        <v>12937.8</v>
      </c>
      <c r="J37" s="86">
        <f>SUM(J21:J33)</f>
        <v>347604.14</v>
      </c>
      <c r="K37" s="86">
        <f>SUM(K21:K33)</f>
        <v>22946.71</v>
      </c>
      <c r="L37" s="86">
        <f>SUM(L21:L34)</f>
        <v>34300.84</v>
      </c>
      <c r="M37" s="86">
        <f>SUM(M21:M34)</f>
        <v>1275</v>
      </c>
      <c r="N37" s="86">
        <f>SUM(N21:N36)</f>
        <v>9107.82</v>
      </c>
      <c r="O37" s="86">
        <f>SUM(O21:O36)</f>
        <v>4537.25</v>
      </c>
      <c r="P37" s="86">
        <f>SUM(P21:P36)</f>
        <v>18755.38</v>
      </c>
      <c r="Q37" s="87">
        <f>SUM(Q21:Q36)</f>
        <v>4469.3099999999995</v>
      </c>
      <c r="R37" s="118">
        <f>SUM(R21:R36)</f>
        <v>677255.37</v>
      </c>
      <c r="S37" s="3"/>
      <c r="T37" s="3"/>
      <c r="U37" s="3"/>
      <c r="V37" s="3"/>
    </row>
    <row r="38" spans="1:22" s="4" customFormat="1" ht="15.75">
      <c r="A38" s="44"/>
      <c r="B38" s="45"/>
      <c r="C38" s="44"/>
      <c r="D38" s="44"/>
      <c r="E38" s="46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27"/>
      <c r="S38" s="3"/>
      <c r="T38" s="3"/>
      <c r="U38" s="3"/>
      <c r="V38" s="3"/>
    </row>
    <row r="39" spans="1:22" ht="15.75">
      <c r="A39" s="125" t="s">
        <v>69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S39" s="2"/>
      <c r="T39" s="2"/>
      <c r="U39" s="2"/>
      <c r="V39" s="2"/>
    </row>
    <row r="40" spans="1:22" ht="15.75">
      <c r="A40" s="126"/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S40" s="2"/>
      <c r="T40" s="2"/>
      <c r="U40" s="2"/>
      <c r="V40" s="2"/>
    </row>
    <row r="41" spans="1:22" ht="15.75">
      <c r="A41" s="48"/>
      <c r="B41" s="49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S41" s="2"/>
      <c r="T41" s="2"/>
      <c r="U41" s="2"/>
      <c r="V41" s="2"/>
    </row>
    <row r="42" spans="1:22" s="4" customFormat="1" ht="15.75">
      <c r="A42" s="50" t="s">
        <v>38</v>
      </c>
      <c r="B42" s="51"/>
      <c r="C42" s="52"/>
      <c r="D42" s="52"/>
      <c r="E42" s="52"/>
      <c r="F42" s="53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3"/>
      <c r="T42" s="3"/>
      <c r="U42" s="3"/>
      <c r="V42" s="3"/>
    </row>
    <row r="43" spans="1:22" s="4" customFormat="1" ht="15.75">
      <c r="A43" s="54" t="s">
        <v>39</v>
      </c>
      <c r="B43" s="51" t="s">
        <v>73</v>
      </c>
      <c r="C43" s="52"/>
      <c r="D43" s="52"/>
      <c r="E43" s="52"/>
      <c r="F43" s="53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3"/>
      <c r="T43" s="3"/>
      <c r="U43" s="3"/>
      <c r="V43" s="3"/>
    </row>
    <row r="44" spans="1:22" ht="15.75">
      <c r="A44" s="55"/>
      <c r="S44" s="2"/>
      <c r="T44" s="2"/>
      <c r="U44" s="2"/>
      <c r="V44" s="2"/>
    </row>
    <row r="45" spans="1:22" ht="15.75">
      <c r="A45" s="56" t="str">
        <f>A14</f>
        <v>Недовыполнение  ТР  на  01.01.2014год.</v>
      </c>
      <c r="B45" s="57">
        <f>B14</f>
        <v>119180</v>
      </c>
      <c r="S45" s="2"/>
      <c r="T45" s="2"/>
      <c r="U45" s="2"/>
      <c r="V45" s="2"/>
    </row>
    <row r="46" spans="1:22" ht="15.75">
      <c r="A46" s="55"/>
      <c r="S46" s="2"/>
      <c r="T46" s="2"/>
      <c r="U46" s="2"/>
      <c r="V46" s="2"/>
    </row>
    <row r="47" spans="1:22" s="4" customFormat="1" ht="15.75">
      <c r="A47" s="58"/>
      <c r="B47" s="59" t="s">
        <v>21</v>
      </c>
      <c r="C47" s="60" t="s">
        <v>22</v>
      </c>
      <c r="D47" s="60" t="s">
        <v>23</v>
      </c>
      <c r="E47" s="60" t="s">
        <v>24</v>
      </c>
      <c r="F47" s="60" t="s">
        <v>25</v>
      </c>
      <c r="G47" s="60" t="s">
        <v>26</v>
      </c>
      <c r="H47" s="60" t="s">
        <v>46</v>
      </c>
      <c r="I47" s="60" t="s">
        <v>28</v>
      </c>
      <c r="J47" s="60" t="s">
        <v>29</v>
      </c>
      <c r="K47" s="60" t="s">
        <v>30</v>
      </c>
      <c r="L47" s="60" t="s">
        <v>31</v>
      </c>
      <c r="M47" s="60" t="s">
        <v>32</v>
      </c>
      <c r="N47" s="60" t="s">
        <v>47</v>
      </c>
      <c r="O47" s="52"/>
      <c r="P47" s="52"/>
      <c r="Q47" s="52"/>
      <c r="R47" s="52"/>
      <c r="S47" s="3"/>
      <c r="T47" s="3"/>
      <c r="U47" s="3"/>
      <c r="V47" s="3"/>
    </row>
    <row r="48" spans="1:22" ht="15.75">
      <c r="A48" s="55"/>
      <c r="B48" s="61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S48" s="2"/>
      <c r="T48" s="2"/>
      <c r="U48" s="2"/>
      <c r="V48" s="2"/>
    </row>
    <row r="49" spans="1:22" ht="15.75">
      <c r="A49" s="56" t="s">
        <v>40</v>
      </c>
      <c r="B49" s="57">
        <v>40224</v>
      </c>
      <c r="C49" s="57">
        <v>40224</v>
      </c>
      <c r="D49" s="57">
        <v>40224</v>
      </c>
      <c r="E49" s="57">
        <v>40224</v>
      </c>
      <c r="F49" s="57">
        <v>40224</v>
      </c>
      <c r="G49" s="57">
        <v>40224</v>
      </c>
      <c r="H49" s="57">
        <v>40224</v>
      </c>
      <c r="I49" s="57">
        <v>40224</v>
      </c>
      <c r="J49" s="57">
        <v>40224</v>
      </c>
      <c r="K49" s="57">
        <v>40224</v>
      </c>
      <c r="L49" s="57">
        <v>40224</v>
      </c>
      <c r="M49" s="57">
        <v>40240</v>
      </c>
      <c r="N49" s="69">
        <f aca="true" t="shared" si="1" ref="N49:N54">SUM(B49:M49)</f>
        <v>482704</v>
      </c>
      <c r="S49" s="2"/>
      <c r="T49" s="2"/>
      <c r="U49" s="2"/>
      <c r="V49" s="2"/>
    </row>
    <row r="50" spans="1:22" ht="15.75">
      <c r="A50" s="56" t="s">
        <v>50</v>
      </c>
      <c r="B50" s="57">
        <v>2287</v>
      </c>
      <c r="C50" s="57">
        <v>2287</v>
      </c>
      <c r="D50" s="57">
        <v>2287</v>
      </c>
      <c r="E50" s="57">
        <v>2287</v>
      </c>
      <c r="F50" s="57">
        <v>2287</v>
      </c>
      <c r="G50" s="57">
        <v>2287</v>
      </c>
      <c r="H50" s="57">
        <v>2960</v>
      </c>
      <c r="I50" s="57">
        <v>2960</v>
      </c>
      <c r="J50" s="57">
        <v>2960</v>
      </c>
      <c r="K50" s="57">
        <v>2960</v>
      </c>
      <c r="L50" s="57">
        <v>2960</v>
      </c>
      <c r="M50" s="57">
        <v>2960</v>
      </c>
      <c r="N50" s="69">
        <f t="shared" si="1"/>
        <v>31482</v>
      </c>
      <c r="S50" s="2"/>
      <c r="T50" s="2"/>
      <c r="U50" s="2"/>
      <c r="V50" s="2"/>
    </row>
    <row r="51" spans="1:22" ht="15.75">
      <c r="A51" s="56" t="s">
        <v>41</v>
      </c>
      <c r="B51" s="64">
        <f>B49*1.02</f>
        <v>41028.48</v>
      </c>
      <c r="C51" s="64">
        <f>C49*1.03</f>
        <v>41430.72</v>
      </c>
      <c r="D51" s="64">
        <f>D49*0.97</f>
        <v>39017.28</v>
      </c>
      <c r="E51" s="64">
        <f>E49*1.1</f>
        <v>44246.4</v>
      </c>
      <c r="F51" s="64">
        <f>F49*1</f>
        <v>40224</v>
      </c>
      <c r="G51" s="64">
        <f>G49*0.95</f>
        <v>38212.799999999996</v>
      </c>
      <c r="H51" s="64">
        <f>H49*0.99</f>
        <v>39821.76</v>
      </c>
      <c r="I51" s="64">
        <f>I49*1</f>
        <v>40224</v>
      </c>
      <c r="J51" s="64">
        <f>J49*1.02</f>
        <v>41028.48</v>
      </c>
      <c r="K51" s="64">
        <f>K49*1</f>
        <v>40224</v>
      </c>
      <c r="L51" s="64">
        <f>L49*1.06</f>
        <v>42637.44</v>
      </c>
      <c r="M51" s="64">
        <v>43036.54</v>
      </c>
      <c r="N51" s="69">
        <f t="shared" si="1"/>
        <v>491131.89999999997</v>
      </c>
      <c r="O51" s="70"/>
      <c r="S51" s="2"/>
      <c r="T51" s="2"/>
      <c r="U51" s="2"/>
      <c r="V51" s="2"/>
    </row>
    <row r="52" spans="1:22" ht="15.75">
      <c r="A52" s="56" t="s">
        <v>42</v>
      </c>
      <c r="B52" s="64">
        <f aca="true" t="shared" si="2" ref="B52:G52">B50</f>
        <v>2287</v>
      </c>
      <c r="C52" s="64">
        <f t="shared" si="2"/>
        <v>2287</v>
      </c>
      <c r="D52" s="64">
        <f t="shared" si="2"/>
        <v>2287</v>
      </c>
      <c r="E52" s="64">
        <f t="shared" si="2"/>
        <v>2287</v>
      </c>
      <c r="F52" s="64">
        <f t="shared" si="2"/>
        <v>2287</v>
      </c>
      <c r="G52" s="64">
        <f t="shared" si="2"/>
        <v>2287</v>
      </c>
      <c r="H52" s="64">
        <f aca="true" t="shared" si="3" ref="H52:M52">H50</f>
        <v>2960</v>
      </c>
      <c r="I52" s="64">
        <f t="shared" si="3"/>
        <v>2960</v>
      </c>
      <c r="J52" s="64">
        <f t="shared" si="3"/>
        <v>2960</v>
      </c>
      <c r="K52" s="64">
        <f t="shared" si="3"/>
        <v>2960</v>
      </c>
      <c r="L52" s="64">
        <f t="shared" si="3"/>
        <v>2960</v>
      </c>
      <c r="M52" s="64">
        <f t="shared" si="3"/>
        <v>2960</v>
      </c>
      <c r="N52" s="69">
        <f t="shared" si="1"/>
        <v>31482</v>
      </c>
      <c r="S52" s="2"/>
      <c r="T52" s="2"/>
      <c r="U52" s="2"/>
      <c r="V52" s="2"/>
    </row>
    <row r="53" spans="1:22" ht="15.75">
      <c r="A53" s="56" t="s">
        <v>43</v>
      </c>
      <c r="B53" s="64">
        <f aca="true" t="shared" si="4" ref="B53:G53">SUM(B51:B52)</f>
        <v>43315.48</v>
      </c>
      <c r="C53" s="64">
        <f t="shared" si="4"/>
        <v>43717.72</v>
      </c>
      <c r="D53" s="64">
        <f t="shared" si="4"/>
        <v>41304.28</v>
      </c>
      <c r="E53" s="64">
        <f t="shared" si="4"/>
        <v>46533.4</v>
      </c>
      <c r="F53" s="64">
        <f t="shared" si="4"/>
        <v>42511</v>
      </c>
      <c r="G53" s="64">
        <f t="shared" si="4"/>
        <v>40499.799999999996</v>
      </c>
      <c r="H53" s="64">
        <f aca="true" t="shared" si="5" ref="H53:M53">SUM(H51:H52)</f>
        <v>42781.76</v>
      </c>
      <c r="I53" s="64">
        <f t="shared" si="5"/>
        <v>43184</v>
      </c>
      <c r="J53" s="64">
        <f t="shared" si="5"/>
        <v>43988.48</v>
      </c>
      <c r="K53" s="64">
        <f t="shared" si="5"/>
        <v>43184</v>
      </c>
      <c r="L53" s="64">
        <f t="shared" si="5"/>
        <v>45597.44</v>
      </c>
      <c r="M53" s="64">
        <f t="shared" si="5"/>
        <v>45996.54</v>
      </c>
      <c r="N53" s="69">
        <f t="shared" si="1"/>
        <v>522613.89999999997</v>
      </c>
      <c r="S53" s="2"/>
      <c r="T53" s="2"/>
      <c r="U53" s="2"/>
      <c r="V53" s="2"/>
    </row>
    <row r="54" spans="1:22" ht="15.75">
      <c r="A54" s="56" t="s">
        <v>44</v>
      </c>
      <c r="B54" s="64">
        <f aca="true" t="shared" si="6" ref="B54:M54">F37</f>
        <v>55845.200000000004</v>
      </c>
      <c r="C54" s="64">
        <f t="shared" si="6"/>
        <v>129475.92</v>
      </c>
      <c r="D54" s="64">
        <f t="shared" si="6"/>
        <v>36000</v>
      </c>
      <c r="E54" s="64">
        <f t="shared" si="6"/>
        <v>12937.8</v>
      </c>
      <c r="F54" s="64">
        <f t="shared" si="6"/>
        <v>347604.14</v>
      </c>
      <c r="G54" s="64">
        <f t="shared" si="6"/>
        <v>22946.71</v>
      </c>
      <c r="H54" s="64">
        <f t="shared" si="6"/>
        <v>34300.84</v>
      </c>
      <c r="I54" s="64">
        <f t="shared" si="6"/>
        <v>1275</v>
      </c>
      <c r="J54" s="64">
        <f t="shared" si="6"/>
        <v>9107.82</v>
      </c>
      <c r="K54" s="64">
        <f t="shared" si="6"/>
        <v>4537.25</v>
      </c>
      <c r="L54" s="64">
        <f t="shared" si="6"/>
        <v>18755.38</v>
      </c>
      <c r="M54" s="64">
        <f t="shared" si="6"/>
        <v>4469.3099999999995</v>
      </c>
      <c r="N54" s="69">
        <f t="shared" si="1"/>
        <v>677255.37</v>
      </c>
      <c r="S54" s="2"/>
      <c r="T54" s="2"/>
      <c r="U54" s="2"/>
      <c r="V54" s="2"/>
    </row>
    <row r="55" spans="1:22" ht="15.75">
      <c r="A55" s="56" t="s">
        <v>45</v>
      </c>
      <c r="B55" s="71">
        <f>B45+B53-B54</f>
        <v>106650.28</v>
      </c>
      <c r="C55" s="72">
        <f aca="true" t="shared" si="7" ref="C55:M55">B55+C53-C54</f>
        <v>20892.08</v>
      </c>
      <c r="D55" s="72">
        <f t="shared" si="7"/>
        <v>26196.36</v>
      </c>
      <c r="E55" s="72">
        <f t="shared" si="7"/>
        <v>59791.96000000001</v>
      </c>
      <c r="F55" s="72">
        <f t="shared" si="7"/>
        <v>-245301.18</v>
      </c>
      <c r="G55" s="72">
        <f t="shared" si="7"/>
        <v>-227748.09</v>
      </c>
      <c r="H55" s="72">
        <f t="shared" si="7"/>
        <v>-219267.16999999998</v>
      </c>
      <c r="I55" s="72">
        <f t="shared" si="7"/>
        <v>-177358.16999999998</v>
      </c>
      <c r="J55" s="72">
        <f t="shared" si="7"/>
        <v>-142477.50999999998</v>
      </c>
      <c r="K55" s="72">
        <f t="shared" si="7"/>
        <v>-103830.75999999998</v>
      </c>
      <c r="L55" s="72">
        <f t="shared" si="7"/>
        <v>-76988.69999999998</v>
      </c>
      <c r="M55" s="72">
        <f t="shared" si="7"/>
        <v>-35461.46999999998</v>
      </c>
      <c r="N55" s="69">
        <f>B45-N54+N53</f>
        <v>-35461.47000000003</v>
      </c>
      <c r="S55" s="2"/>
      <c r="T55" s="2"/>
      <c r="U55" s="2"/>
      <c r="V55" s="2"/>
    </row>
    <row r="56" spans="2:22" ht="15.75">
      <c r="B56" s="65"/>
      <c r="N56" s="70"/>
      <c r="S56" s="2"/>
      <c r="T56" s="2"/>
      <c r="U56" s="2"/>
      <c r="V56" s="2"/>
    </row>
    <row r="57" spans="19:22" ht="15.75">
      <c r="S57" s="2"/>
      <c r="T57" s="2"/>
      <c r="U57" s="2"/>
      <c r="V57" s="2"/>
    </row>
    <row r="58" spans="19:22" ht="15.75">
      <c r="S58" s="2"/>
      <c r="T58" s="2"/>
      <c r="U58" s="2"/>
      <c r="V58" s="2"/>
    </row>
    <row r="59" spans="19:22" ht="15.75">
      <c r="S59" s="2"/>
      <c r="T59" s="2"/>
      <c r="U59" s="2"/>
      <c r="V59" s="2"/>
    </row>
    <row r="60" spans="19:22" ht="15.75">
      <c r="S60" s="2"/>
      <c r="T60" s="2"/>
      <c r="U60" s="2"/>
      <c r="V60" s="2"/>
    </row>
    <row r="61" spans="19:22" ht="15.75">
      <c r="S61" s="2"/>
      <c r="T61" s="2"/>
      <c r="U61" s="2"/>
      <c r="V61" s="2"/>
    </row>
    <row r="62" spans="19:22" ht="15.75">
      <c r="S62" s="2"/>
      <c r="T62" s="2"/>
      <c r="U62" s="2"/>
      <c r="V62" s="2"/>
    </row>
    <row r="63" spans="19:22" ht="15.75">
      <c r="S63" s="2"/>
      <c r="T63" s="2"/>
      <c r="U63" s="2"/>
      <c r="V63" s="2"/>
    </row>
    <row r="64" spans="19:22" ht="15.75">
      <c r="S64" s="2"/>
      <c r="T64" s="2"/>
      <c r="U64" s="2"/>
      <c r="V64" s="2"/>
    </row>
    <row r="65" spans="19:22" ht="15.75">
      <c r="S65" s="2"/>
      <c r="T65" s="2"/>
      <c r="U65" s="2"/>
      <c r="V65" s="2"/>
    </row>
    <row r="66" spans="19:22" ht="15.75">
      <c r="S66" s="2"/>
      <c r="T66" s="2"/>
      <c r="U66" s="2"/>
      <c r="V66" s="2"/>
    </row>
    <row r="67" spans="19:22" ht="15.75">
      <c r="S67" s="2"/>
      <c r="T67" s="2"/>
      <c r="U67" s="2"/>
      <c r="V67" s="2"/>
    </row>
    <row r="68" spans="19:22" ht="15.75">
      <c r="S68" s="2"/>
      <c r="T68" s="2"/>
      <c r="U68" s="2"/>
      <c r="V68" s="2"/>
    </row>
    <row r="69" spans="19:22" ht="15.75">
      <c r="S69" s="2"/>
      <c r="T69" s="2"/>
      <c r="U69" s="2"/>
      <c r="V69" s="2"/>
    </row>
    <row r="70" spans="19:22" ht="15.75">
      <c r="S70" s="2"/>
      <c r="T70" s="2"/>
      <c r="U70" s="2"/>
      <c r="V70" s="2"/>
    </row>
    <row r="71" spans="19:22" ht="15.75">
      <c r="S71" s="2"/>
      <c r="T71" s="2"/>
      <c r="U71" s="2"/>
      <c r="V71" s="2"/>
    </row>
    <row r="72" spans="19:22" ht="15.75">
      <c r="S72" s="2"/>
      <c r="T72" s="2"/>
      <c r="U72" s="2"/>
      <c r="V72" s="2"/>
    </row>
    <row r="73" spans="19:22" ht="15.75">
      <c r="S73" s="2"/>
      <c r="T73" s="2"/>
      <c r="U73" s="2"/>
      <c r="V73" s="2"/>
    </row>
    <row r="74" spans="19:22" ht="15.75">
      <c r="S74" s="2"/>
      <c r="T74" s="2"/>
      <c r="U74" s="2"/>
      <c r="V74" s="2"/>
    </row>
    <row r="75" spans="19:22" ht="15.75">
      <c r="S75" s="2"/>
      <c r="T75" s="2"/>
      <c r="U75" s="2"/>
      <c r="V75" s="2"/>
    </row>
    <row r="76" spans="19:22" ht="15.75">
      <c r="S76" s="2"/>
      <c r="T76" s="2"/>
      <c r="U76" s="2"/>
      <c r="V76" s="2"/>
    </row>
    <row r="77" spans="19:22" ht="15.75">
      <c r="S77" s="2"/>
      <c r="T77" s="2"/>
      <c r="U77" s="2"/>
      <c r="V77" s="2"/>
    </row>
    <row r="78" spans="19:22" ht="15.75">
      <c r="S78" s="2"/>
      <c r="T78" s="2"/>
      <c r="U78" s="2"/>
      <c r="V78" s="2"/>
    </row>
  </sheetData>
  <sheetProtection/>
  <mergeCells count="16">
    <mergeCell ref="A39:O40"/>
    <mergeCell ref="C17:E17"/>
    <mergeCell ref="F17:I17"/>
    <mergeCell ref="C9:I9"/>
    <mergeCell ref="C10:I10"/>
    <mergeCell ref="B19:D19"/>
    <mergeCell ref="C11:J11"/>
    <mergeCell ref="C13:I13"/>
    <mergeCell ref="C3:I3"/>
    <mergeCell ref="C4:I4"/>
    <mergeCell ref="C5:I5"/>
    <mergeCell ref="C6:I6"/>
    <mergeCell ref="E19:Q19"/>
    <mergeCell ref="C7:I7"/>
    <mergeCell ref="C8:I8"/>
    <mergeCell ref="C12:I12"/>
  </mergeCells>
  <printOptions horizontalCentered="1"/>
  <pageMargins left="0.5905511811023623" right="0.3937007874015748" top="0.1968503937007874" bottom="0.1968503937007874" header="0.5118110236220472" footer="0.5118110236220472"/>
  <pageSetup fitToHeight="1" fitToWidth="1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2015-01-13T11:38:35Z</cp:lastPrinted>
  <dcterms:modified xsi:type="dcterms:W3CDTF">2015-03-16T10:08:05Z</dcterms:modified>
  <cp:category/>
  <cp:version/>
  <cp:contentType/>
  <cp:contentStatus/>
</cp:coreProperties>
</file>