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Унив27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<sst xmlns="http://schemas.openxmlformats.org/spreadsheetml/2006/main" count="91" uniqueCount="73">
  <si>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</si>
  <si>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</si>
  <si>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</si>
  <si>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</si>
  <si>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4 подъезд</t>
  </si>
  <si>
    <t>Материал стен</t>
  </si>
  <si>
    <t>кирпич</t>
  </si>
  <si>
    <t>Место расположения ввода ХВС, отопления,  ГВС: 1 подъезд</t>
  </si>
  <si>
    <t>Год постройки</t>
  </si>
  <si>
    <t>Место расположения приборов учета отопления, ГВС: подъезд 4</t>
  </si>
  <si>
    <t>Этажность</t>
  </si>
  <si>
    <t>Количество теплоузлов – 3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</si>
  <si>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</si>
  <si>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</si>
  <si>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</si>
  <si>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</si>
  <si>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</si>
  <si>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</si>
  <si>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</si>
  <si>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</si>
  <si>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</si>
  <si>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</si>
  <si>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</si>
  <si>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</si>
  <si>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</si>
  <si>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</si>
  <si>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</si>
  <si>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</si>
  <si>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</si>
  <si>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 xml:space="preserve">декабрь </t>
  </si>
  <si>
    <t>итого</t>
  </si>
  <si>
    <t>руб.</t>
  </si>
  <si>
    <t>ИТОГО:</t>
  </si>
  <si>
    <t>Электронный счет по текущему ремонту</t>
  </si>
  <si>
    <t>дома №27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</si>
  <si>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</si>
  <si>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</si>
  <si>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</si>
  <si>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</si>
  <si>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</si>
  <si>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</si>
  <si>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</si>
  <si>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декабрь</t>
  </si>
  <si>
    <t>Всего</t>
  </si>
  <si>
    <t>Объем</t>
  </si>
  <si>
    <t>Сумма, руб</t>
  </si>
  <si>
    <t>дом</t>
  </si>
  <si>
    <t>теплоузел</t>
  </si>
  <si>
    <t>начислено прочих доходов</t>
  </si>
  <si>
    <t>выполнено</t>
  </si>
  <si>
    <t xml:space="preserve">
Председатель совета МКД - Сорокин А.В.</t>
  </si>
  <si>
    <t>Мастер участка - Глинин Генадий Анатальевич</t>
  </si>
  <si>
    <t>План работ на 2014 г.</t>
  </si>
  <si>
    <t>РЕЕСТР РАБОТ ПО ТЕКУЩЕМУ РЕМОНТУ ПО ВИДАМ РАБОТ И СТОИМОСТИ НА 2014 ГОД</t>
  </si>
  <si>
    <t xml:space="preserve">  Ед. изм.</t>
  </si>
  <si>
    <t>единица                 работ</t>
  </si>
  <si>
    <t>1. Сантехнические работы:</t>
  </si>
  <si>
    <t>Замена НР  отопления с заменой запорной арматуры</t>
  </si>
  <si>
    <t>смета</t>
  </si>
  <si>
    <t>на 2014 г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</si>
  <si>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</si>
  <si>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Цена на единицу работ в руб</t>
  </si>
  <si>
    <t>4. Ремонт крылец и площадок с п. №1 по п.№7</t>
  </si>
  <si>
    <t>5. Непредвиденные работы</t>
  </si>
  <si>
    <t>Электронный паспорт финансово-хозяйственной деятельности жилого дома ул.Университетская 27</t>
  </si>
  <si>
    <t>Перевыполнение  ТР  на  01.01.2014 год.</t>
  </si>
  <si>
    <t>Тариф на ТР 2014г. -4,50, с 01/07/14-7,30 руб</t>
  </si>
  <si>
    <t>Дополнительные доходы на 2014г.</t>
  </si>
  <si>
    <t>Сумма  к выполнению ТР на 2014 год</t>
  </si>
  <si>
    <t>Сантехнические работы</t>
  </si>
  <si>
    <t>Замена нижней разводки  канализации п.№4 и п.№8</t>
  </si>
  <si>
    <t>Замена нижней разводки  канализации  п.№8</t>
  </si>
  <si>
    <t>3. ремонт и подготовка теплоузлов к отопительному сезону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</si>
</sst>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3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0" xfId="33" applyNumberFormat="1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Alignment="1">
      <alignment horizontal="center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2" fillId="0" borderId="0" xfId="33" applyNumberFormat="1" applyFont="1" applyAlignment="1">
      <alignment horizontal="left"/>
      <protection/>
    </xf>
    <xf numFmtId="0" fontId="3" fillId="0" borderId="0" xfId="33" applyNumberFormat="1" applyFont="1" applyAlignment="1">
      <alignment horizontal="left"/>
      <protection/>
    </xf>
    <xf numFmtId="0" fontId="2" fillId="0" borderId="10" xfId="61" applyNumberFormat="1" applyFont="1" applyFill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3" fillId="0" borderId="0" xfId="33" applyNumberFormat="1" applyFont="1" applyAlignment="1">
      <alignment horizontal="center" vertical="center" wrapText="1"/>
      <protection/>
    </xf>
    <xf numFmtId="0" fontId="3" fillId="0" borderId="0" xfId="33" applyNumberFormat="1" applyFont="1" applyBorder="1" applyAlignment="1">
      <alignment horizontal="center" vertical="center" wrapText="1"/>
      <protection/>
    </xf>
    <xf numFmtId="0" fontId="3" fillId="0" borderId="11" xfId="33" applyNumberFormat="1" applyFont="1" applyBorder="1" applyAlignment="1">
      <alignment horizontal="center" vertical="center" wrapText="1"/>
      <protection/>
    </xf>
    <xf numFmtId="0" fontId="3" fillId="0" borderId="10" xfId="33" applyNumberFormat="1" applyFont="1" applyBorder="1" applyAlignment="1">
      <alignment vertical="top" wrapText="1"/>
      <protection/>
    </xf>
    <xf numFmtId="0" fontId="3" fillId="0" borderId="10" xfId="61" applyNumberFormat="1" applyFont="1" applyBorder="1" applyAlignment="1">
      <alignment horizontal="right" vertical="top" wrapText="1"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0" xfId="33" applyNumberFormat="1" applyFont="1" applyFill="1" applyBorder="1">
      <alignment/>
      <protection/>
    </xf>
    <xf numFmtId="0" fontId="3" fillId="0" borderId="10" xfId="33" applyNumberFormat="1" applyFont="1" applyBorder="1">
      <alignment/>
      <protection/>
    </xf>
    <xf numFmtId="0" fontId="3" fillId="0" borderId="13" xfId="33" applyNumberFormat="1" applyFont="1" applyFill="1" applyBorder="1" applyAlignment="1">
      <alignment horizontal="center" vertical="top" wrapText="1"/>
      <protection/>
    </xf>
    <xf numFmtId="0" fontId="3" fillId="0" borderId="14" xfId="33" applyNumberFormat="1" applyFont="1" applyFill="1" applyBorder="1" applyAlignment="1">
      <alignment horizontal="center" vertical="top" wrapText="1"/>
      <protection/>
    </xf>
    <xf numFmtId="0" fontId="3" fillId="0" borderId="15" xfId="33" applyNumberFormat="1" applyFont="1" applyBorder="1" applyAlignment="1">
      <alignment vertical="top" wrapText="1"/>
      <protection/>
    </xf>
    <xf numFmtId="0" fontId="3" fillId="0" borderId="16" xfId="33" applyNumberFormat="1" applyFont="1" applyFill="1" applyBorder="1" applyAlignment="1">
      <alignment horizontal="center" vertical="top" wrapText="1"/>
      <protection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Border="1" applyAlignment="1">
      <alignment vertical="top" wrapText="1"/>
      <protection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2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33" applyNumberFormat="1" applyFont="1" applyFill="1" applyAlignment="1">
      <alignment horizontal="center"/>
      <protection/>
    </xf>
    <xf numFmtId="0" fontId="3" fillId="0" borderId="0" xfId="33" applyNumberFormat="1" applyFont="1" applyFill="1">
      <alignment/>
      <protection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4" fontId="2" fillId="0" borderId="10" xfId="61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0" xfId="33" applyNumberFormat="1" applyFont="1" applyFill="1" applyAlignment="1">
      <alignment horizontal="center"/>
      <protection/>
    </xf>
    <xf numFmtId="166" fontId="3" fillId="0" borderId="10" xfId="61" applyNumberFormat="1" applyFont="1" applyBorder="1" applyAlignment="1">
      <alignment horizontal="right" vertical="top" wrapText="1"/>
    </xf>
    <xf numFmtId="166" fontId="3" fillId="0" borderId="15" xfId="61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/>
    </xf>
    <xf numFmtId="0" fontId="3" fillId="0" borderId="17" xfId="33" applyNumberFormat="1" applyFont="1" applyBorder="1" applyAlignment="1">
      <alignment vertical="top" wrapText="1"/>
      <protection/>
    </xf>
    <xf numFmtId="166" fontId="3" fillId="0" borderId="17" xfId="61" applyNumberFormat="1" applyFont="1" applyBorder="1" applyAlignment="1">
      <alignment horizontal="right" vertical="top" wrapText="1"/>
    </xf>
    <xf numFmtId="0" fontId="3" fillId="0" borderId="18" xfId="33" applyNumberFormat="1" applyFont="1" applyFill="1" applyBorder="1" applyAlignment="1">
      <alignment horizontal="center" vertical="top" wrapText="1"/>
      <protection/>
    </xf>
    <xf numFmtId="0" fontId="3" fillId="0" borderId="17" xfId="33" applyNumberFormat="1" applyFont="1" applyFill="1" applyBorder="1">
      <alignment/>
      <protection/>
    </xf>
    <xf numFmtId="0" fontId="3" fillId="0" borderId="17" xfId="33" applyNumberFormat="1" applyFont="1" applyBorder="1">
      <alignment/>
      <protection/>
    </xf>
    <xf numFmtId="0" fontId="3" fillId="0" borderId="19" xfId="33" applyNumberFormat="1" applyFont="1" applyFill="1" applyBorder="1" applyAlignment="1">
      <alignment horizontal="center" vertical="top" wrapText="1"/>
      <protection/>
    </xf>
    <xf numFmtId="0" fontId="2" fillId="0" borderId="0" xfId="33" applyNumberFormat="1" applyFont="1" applyBorder="1">
      <alignment/>
      <protection/>
    </xf>
    <xf numFmtId="0" fontId="2" fillId="0" borderId="0" xfId="33" applyFont="1" applyBorder="1">
      <alignment/>
      <protection/>
    </xf>
    <xf numFmtId="0" fontId="2" fillId="0" borderId="0" xfId="0" applyNumberFormat="1" applyFont="1" applyAlignment="1">
      <alignment horizontal="left"/>
    </xf>
    <xf numFmtId="0" fontId="3" fillId="0" borderId="20" xfId="33" applyNumberFormat="1" applyFont="1" applyBorder="1" applyAlignment="1">
      <alignment vertical="top" wrapText="1"/>
      <protection/>
    </xf>
    <xf numFmtId="166" fontId="3" fillId="0" borderId="21" xfId="61" applyNumberFormat="1" applyFont="1" applyBorder="1" applyAlignment="1">
      <alignment horizontal="right" vertical="top" wrapText="1"/>
    </xf>
    <xf numFmtId="0" fontId="3" fillId="0" borderId="20" xfId="33" applyNumberFormat="1" applyFont="1" applyFill="1" applyBorder="1">
      <alignment/>
      <protection/>
    </xf>
    <xf numFmtId="0" fontId="3" fillId="0" borderId="21" xfId="33" applyNumberFormat="1" applyFont="1" applyFill="1" applyBorder="1">
      <alignment/>
      <protection/>
    </xf>
    <xf numFmtId="0" fontId="3" fillId="0" borderId="22" xfId="33" applyNumberFormat="1" applyFont="1" applyBorder="1" applyAlignment="1">
      <alignment horizontal="center" vertical="center" wrapText="1"/>
      <protection/>
    </xf>
    <xf numFmtId="0" fontId="3" fillId="0" borderId="23" xfId="61" applyNumberFormat="1" applyFont="1" applyBorder="1" applyAlignment="1">
      <alignment horizontal="right" vertical="top" wrapText="1"/>
    </xf>
    <xf numFmtId="166" fontId="3" fillId="0" borderId="23" xfId="61" applyNumberFormat="1" applyFont="1" applyBorder="1" applyAlignment="1">
      <alignment horizontal="right" vertical="top" wrapText="1"/>
    </xf>
    <xf numFmtId="166" fontId="3" fillId="0" borderId="24" xfId="61" applyNumberFormat="1" applyFont="1" applyBorder="1" applyAlignment="1">
      <alignment horizontal="right" vertical="top" wrapText="1"/>
    </xf>
    <xf numFmtId="0" fontId="3" fillId="0" borderId="25" xfId="33" applyNumberFormat="1" applyFont="1" applyFill="1" applyBorder="1">
      <alignment/>
      <protection/>
    </xf>
    <xf numFmtId="0" fontId="3" fillId="0" borderId="23" xfId="33" applyNumberFormat="1" applyFont="1" applyBorder="1">
      <alignment/>
      <protection/>
    </xf>
    <xf numFmtId="0" fontId="3" fillId="0" borderId="23" xfId="33" applyNumberFormat="1" applyFont="1" applyFill="1" applyBorder="1">
      <alignment/>
      <protection/>
    </xf>
    <xf numFmtId="0" fontId="3" fillId="0" borderId="26" xfId="33" applyNumberFormat="1" applyFont="1" applyBorder="1" applyAlignment="1">
      <alignment horizontal="center" vertical="center" wrapText="1"/>
      <protection/>
    </xf>
    <xf numFmtId="0" fontId="3" fillId="0" borderId="25" xfId="33" applyNumberFormat="1" applyFont="1" applyBorder="1" applyAlignment="1">
      <alignment vertical="top" wrapText="1"/>
      <protection/>
    </xf>
    <xf numFmtId="0" fontId="3" fillId="0" borderId="27" xfId="33" applyNumberFormat="1" applyFont="1" applyBorder="1" applyAlignment="1">
      <alignment vertical="top" wrapText="1"/>
      <protection/>
    </xf>
    <xf numFmtId="0" fontId="3" fillId="0" borderId="28" xfId="33" applyNumberFormat="1" applyFont="1" applyBorder="1" applyAlignment="1">
      <alignment horizontal="center" vertical="center" wrapText="1"/>
      <protection/>
    </xf>
    <xf numFmtId="0" fontId="3" fillId="0" borderId="12" xfId="33" applyNumberFormat="1" applyFont="1" applyBorder="1" applyAlignment="1">
      <alignment vertical="top" wrapText="1"/>
      <protection/>
    </xf>
    <xf numFmtId="0" fontId="3" fillId="0" borderId="13" xfId="33" applyNumberFormat="1" applyFont="1" applyBorder="1" applyAlignment="1">
      <alignment vertical="top" wrapText="1"/>
      <protection/>
    </xf>
    <xf numFmtId="0" fontId="3" fillId="0" borderId="14" xfId="33" applyNumberFormat="1" applyFont="1" applyBorder="1" applyAlignment="1">
      <alignment horizontal="right" vertical="top" wrapText="1"/>
      <protection/>
    </xf>
    <xf numFmtId="0" fontId="3" fillId="0" borderId="14" xfId="33" applyNumberFormat="1" applyFont="1" applyBorder="1" applyAlignment="1">
      <alignment vertical="top" wrapText="1"/>
      <protection/>
    </xf>
    <xf numFmtId="0" fontId="3" fillId="0" borderId="16" xfId="33" applyNumberFormat="1" applyFont="1" applyFill="1" applyBorder="1" applyAlignment="1">
      <alignment vertical="top" wrapText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0" fontId="3" fillId="0" borderId="29" xfId="33" applyNumberFormat="1" applyFont="1" applyBorder="1" applyAlignment="1">
      <alignment vertical="top" wrapText="1"/>
      <protection/>
    </xf>
    <xf numFmtId="0" fontId="3" fillId="0" borderId="29" xfId="33" applyNumberFormat="1" applyFont="1" applyFill="1" applyBorder="1" applyAlignment="1">
      <alignment horizontal="center" vertical="top" wrapText="1"/>
      <protection/>
    </xf>
    <xf numFmtId="0" fontId="3" fillId="0" borderId="27" xfId="33" applyNumberFormat="1" applyFont="1" applyFill="1" applyBorder="1">
      <alignment/>
      <protection/>
    </xf>
    <xf numFmtId="0" fontId="3" fillId="0" borderId="15" xfId="33" applyNumberFormat="1" applyFont="1" applyFill="1" applyBorder="1">
      <alignment/>
      <protection/>
    </xf>
    <xf numFmtId="0" fontId="3" fillId="0" borderId="15" xfId="33" applyNumberFormat="1" applyFont="1" applyBorder="1">
      <alignment/>
      <protection/>
    </xf>
    <xf numFmtId="0" fontId="3" fillId="0" borderId="24" xfId="33" applyNumberFormat="1" applyFont="1" applyFill="1" applyBorder="1">
      <alignment/>
      <protection/>
    </xf>
    <xf numFmtId="0" fontId="2" fillId="0" borderId="30" xfId="33" applyNumberFormat="1" applyFont="1" applyBorder="1" applyAlignment="1">
      <alignment vertical="top" wrapText="1"/>
      <protection/>
    </xf>
    <xf numFmtId="0" fontId="2" fillId="0" borderId="31" xfId="33" applyNumberFormat="1" applyFont="1" applyBorder="1" applyAlignment="1">
      <alignment vertical="top" wrapText="1"/>
      <protection/>
    </xf>
    <xf numFmtId="0" fontId="2" fillId="0" borderId="32" xfId="33" applyNumberFormat="1" applyFont="1" applyBorder="1" applyAlignment="1">
      <alignment vertical="top" wrapText="1"/>
      <protection/>
    </xf>
    <xf numFmtId="166" fontId="3" fillId="0" borderId="32" xfId="61" applyNumberFormat="1" applyFont="1" applyBorder="1" applyAlignment="1">
      <alignment horizontal="right" vertical="top" wrapText="1"/>
    </xf>
    <xf numFmtId="166" fontId="3" fillId="0" borderId="33" xfId="61" applyNumberFormat="1" applyFont="1" applyBorder="1" applyAlignment="1">
      <alignment horizontal="right" vertical="top" wrapText="1"/>
    </xf>
    <xf numFmtId="0" fontId="2" fillId="0" borderId="30" xfId="33" applyNumberFormat="1" applyFont="1" applyFill="1" applyBorder="1" applyAlignment="1">
      <alignment horizontal="center" vertical="top" wrapText="1"/>
      <protection/>
    </xf>
    <xf numFmtId="0" fontId="2" fillId="0" borderId="31" xfId="33" applyNumberFormat="1" applyFont="1" applyBorder="1">
      <alignment/>
      <protection/>
    </xf>
    <xf numFmtId="0" fontId="2" fillId="0" borderId="32" xfId="33" applyNumberFormat="1" applyFont="1" applyBorder="1">
      <alignment/>
      <protection/>
    </xf>
    <xf numFmtId="0" fontId="2" fillId="0" borderId="33" xfId="33" applyNumberFormat="1" applyFont="1" applyBorder="1">
      <alignment/>
      <protection/>
    </xf>
    <xf numFmtId="0" fontId="3" fillId="0" borderId="34" xfId="33" applyNumberFormat="1" applyFont="1" applyFill="1" applyBorder="1">
      <alignment/>
      <protection/>
    </xf>
    <xf numFmtId="0" fontId="3" fillId="0" borderId="35" xfId="33" applyNumberFormat="1" applyFont="1" applyFill="1" applyBorder="1">
      <alignment/>
      <protection/>
    </xf>
    <xf numFmtId="0" fontId="3" fillId="0" borderId="35" xfId="33" applyNumberFormat="1" applyFont="1" applyBorder="1">
      <alignment/>
      <protection/>
    </xf>
    <xf numFmtId="0" fontId="3" fillId="0" borderId="36" xfId="33" applyNumberFormat="1" applyFont="1" applyBorder="1">
      <alignment/>
      <protection/>
    </xf>
    <xf numFmtId="0" fontId="3" fillId="0" borderId="37" xfId="33" applyNumberFormat="1" applyFont="1" applyFill="1" applyBorder="1" applyAlignment="1">
      <alignment horizontal="center" vertical="center" wrapText="1"/>
      <protection/>
    </xf>
    <xf numFmtId="0" fontId="3" fillId="0" borderId="38" xfId="33" applyNumberFormat="1" applyFont="1" applyFill="1" applyBorder="1" applyAlignment="1">
      <alignment horizontal="center" vertical="center" wrapText="1"/>
      <protection/>
    </xf>
    <xf numFmtId="0" fontId="3" fillId="0" borderId="39" xfId="33" applyNumberFormat="1" applyFont="1" applyFill="1" applyBorder="1" applyAlignment="1">
      <alignment horizontal="center" vertical="center" wrapText="1"/>
      <protection/>
    </xf>
    <xf numFmtId="0" fontId="3" fillId="0" borderId="30" xfId="33" applyNumberFormat="1" applyFont="1" applyFill="1" applyBorder="1" applyAlignment="1">
      <alignment horizontal="center" vertical="center" wrapText="1"/>
      <protection/>
    </xf>
    <xf numFmtId="1" fontId="2" fillId="0" borderId="40" xfId="33" applyNumberFormat="1" applyFont="1" applyBorder="1" applyAlignment="1">
      <alignment horizontal="right"/>
      <protection/>
    </xf>
    <xf numFmtId="1" fontId="2" fillId="0" borderId="12" xfId="33" applyNumberFormat="1" applyFont="1" applyBorder="1" applyAlignment="1">
      <alignment horizontal="right"/>
      <protection/>
    </xf>
    <xf numFmtId="1" fontId="2" fillId="0" borderId="18" xfId="33" applyNumberFormat="1" applyFont="1" applyBorder="1" applyAlignment="1">
      <alignment horizontal="right"/>
      <protection/>
    </xf>
    <xf numFmtId="1" fontId="2" fillId="0" borderId="29" xfId="33" applyNumberFormat="1" applyFont="1" applyBorder="1" applyAlignment="1">
      <alignment horizontal="right"/>
      <protection/>
    </xf>
    <xf numFmtId="1" fontId="2" fillId="0" borderId="30" xfId="33" applyNumberFormat="1" applyFont="1" applyBorder="1" applyAlignment="1">
      <alignment horizontal="right"/>
      <protection/>
    </xf>
    <xf numFmtId="0" fontId="3" fillId="32" borderId="41" xfId="33" applyNumberFormat="1" applyFont="1" applyFill="1" applyBorder="1" applyAlignment="1">
      <alignment horizontal="center" vertical="center" wrapText="1"/>
      <protection/>
    </xf>
    <xf numFmtId="0" fontId="3" fillId="32" borderId="42" xfId="0" applyNumberFormat="1" applyFont="1" applyFill="1" applyBorder="1" applyAlignment="1">
      <alignment horizontal="center" vertical="center" wrapText="1"/>
    </xf>
    <xf numFmtId="0" fontId="3" fillId="32" borderId="43" xfId="0" applyNumberFormat="1" applyFont="1" applyFill="1" applyBorder="1" applyAlignment="1">
      <alignment horizontal="center" vertical="center" wrapText="1"/>
    </xf>
    <xf numFmtId="0" fontId="3" fillId="0" borderId="28" xfId="33" applyNumberFormat="1" applyFont="1" applyBorder="1" applyAlignment="1">
      <alignment horizontal="center" vertical="center" wrapText="1"/>
      <protection/>
    </xf>
    <xf numFmtId="0" fontId="3" fillId="0" borderId="18" xfId="33" applyNumberFormat="1" applyFont="1" applyBorder="1" applyAlignment="1">
      <alignment horizontal="center" vertical="center" wrapText="1"/>
      <protection/>
    </xf>
    <xf numFmtId="0" fontId="2" fillId="0" borderId="44" xfId="33" applyNumberFormat="1" applyFont="1" applyBorder="1" applyAlignment="1">
      <alignment horizontal="center" vertical="center" wrapText="1"/>
      <protection/>
    </xf>
    <xf numFmtId="0" fontId="3" fillId="0" borderId="28" xfId="33" applyNumberFormat="1" applyFont="1" applyFill="1" applyBorder="1" applyAlignment="1">
      <alignment horizontal="center" vertical="center" wrapText="1"/>
      <protection/>
    </xf>
    <xf numFmtId="0" fontId="3" fillId="0" borderId="40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left" vertical="center"/>
      <protection/>
    </xf>
    <xf numFmtId="0" fontId="2" fillId="0" borderId="23" xfId="33" applyNumberFormat="1" applyFont="1" applyFill="1" applyBorder="1" applyAlignment="1">
      <alignment horizontal="center" vertical="center"/>
      <protection/>
    </xf>
    <xf numFmtId="0" fontId="2" fillId="0" borderId="45" xfId="33" applyNumberFormat="1" applyFont="1" applyFill="1" applyBorder="1" applyAlignment="1">
      <alignment horizontal="center" vertical="center"/>
      <protection/>
    </xf>
    <xf numFmtId="0" fontId="2" fillId="0" borderId="25" xfId="3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="75" zoomScaleNormal="75" zoomScalePageLayoutView="0" workbookViewId="0" topLeftCell="A14">
      <selection activeCell="B21" sqref="B21"/>
    </sheetView>
  </sheetViews>
  <sheetFormatPr defaultColWidth="8.7109375" defaultRowHeight="12.75"/>
  <cols>
    <col min="1" max="1" width="2.7109375" style="5" customWidth="1"/>
    <col min="2" max="2" width="53.7109375" style="5" bestFit="1" customWidth="1"/>
    <col min="3" max="3" width="12.140625" style="37" bestFit="1" customWidth="1"/>
    <col min="4" max="4" width="9.7109375" style="38" customWidth="1"/>
    <col min="5" max="5" width="13.421875" style="38" customWidth="1"/>
    <col min="6" max="6" width="12.7109375" style="38" customWidth="1"/>
    <col min="7" max="7" width="10.00390625" style="5" bestFit="1" customWidth="1"/>
    <col min="8" max="8" width="9.421875" style="5" customWidth="1"/>
    <col min="9" max="9" width="9.421875" style="5" bestFit="1" customWidth="1"/>
    <col min="10" max="10" width="8.8515625" style="5" customWidth="1"/>
    <col min="11" max="11" width="10.8515625" style="5" bestFit="1" customWidth="1"/>
    <col min="12" max="12" width="9.8515625" style="5" bestFit="1" customWidth="1"/>
    <col min="13" max="13" width="8.7109375" style="5" bestFit="1" customWidth="1"/>
    <col min="14" max="14" width="9.7109375" style="5" bestFit="1" customWidth="1"/>
    <col min="15" max="15" width="8.8515625" style="5" bestFit="1" customWidth="1"/>
    <col min="16" max="16" width="10.00390625" style="5" bestFit="1" customWidth="1"/>
    <col min="17" max="17" width="9.28125" style="5" bestFit="1" customWidth="1"/>
    <col min="18" max="18" width="12.28125" style="5" customWidth="1"/>
    <col min="19" max="19" width="9.140625" style="5" bestFit="1" customWidth="1"/>
    <col min="20" max="20" width="13.00390625" style="8" customWidth="1"/>
    <col min="21" max="23" width="8.7109375" style="5" customWidth="1"/>
    <col min="24" max="16384" width="8.7109375" style="1" customWidth="1"/>
  </cols>
  <sheetData>
    <row r="1" spans="2:6" ht="15.75">
      <c r="B1" s="6" t="s">
        <v>64</v>
      </c>
      <c r="C1" s="6"/>
      <c r="D1" s="6"/>
      <c r="E1" s="7"/>
      <c r="F1" s="7"/>
    </row>
    <row r="2" spans="2:13" ht="15.75">
      <c r="B2" s="9" t="s">
        <v>0</v>
      </c>
      <c r="C2" s="10">
        <v>4372.2</v>
      </c>
      <c r="D2" s="116" t="s">
        <v>1</v>
      </c>
      <c r="E2" s="116"/>
      <c r="F2" s="116"/>
      <c r="G2" s="116"/>
      <c r="H2" s="116"/>
      <c r="I2" s="116"/>
      <c r="J2" s="116"/>
      <c r="K2" s="116"/>
      <c r="L2" s="116"/>
      <c r="M2" s="11"/>
    </row>
    <row r="3" spans="2:16" ht="15.75">
      <c r="B3" s="9" t="s">
        <v>2</v>
      </c>
      <c r="C3" s="10">
        <v>72</v>
      </c>
      <c r="D3" s="117" t="s">
        <v>50</v>
      </c>
      <c r="E3" s="116"/>
      <c r="F3" s="116"/>
      <c r="G3" s="116"/>
      <c r="H3" s="116"/>
      <c r="I3" s="116"/>
      <c r="J3" s="116"/>
      <c r="K3" s="116"/>
      <c r="L3" s="116"/>
      <c r="M3" s="12"/>
      <c r="N3" s="12"/>
      <c r="O3" s="12"/>
      <c r="P3" s="12"/>
    </row>
    <row r="4" spans="2:16" ht="15.75">
      <c r="B4" s="9" t="s">
        <v>3</v>
      </c>
      <c r="C4" s="10">
        <v>229</v>
      </c>
      <c r="D4" s="118" t="s">
        <v>4</v>
      </c>
      <c r="E4" s="118"/>
      <c r="F4" s="118"/>
      <c r="G4" s="118"/>
      <c r="H4" s="118"/>
      <c r="I4" s="118"/>
      <c r="J4" s="118"/>
      <c r="K4" s="118"/>
      <c r="L4" s="118"/>
      <c r="M4" s="13"/>
      <c r="N4" s="14"/>
      <c r="O4" s="14"/>
      <c r="P4" s="14"/>
    </row>
    <row r="5" spans="2:16" ht="15.75">
      <c r="B5" s="9" t="s">
        <v>5</v>
      </c>
      <c r="C5" s="10" t="s">
        <v>6</v>
      </c>
      <c r="D5" s="118" t="s">
        <v>7</v>
      </c>
      <c r="E5" s="118"/>
      <c r="F5" s="118"/>
      <c r="G5" s="118"/>
      <c r="H5" s="118"/>
      <c r="I5" s="118"/>
      <c r="J5" s="118"/>
      <c r="K5" s="118"/>
      <c r="L5" s="118"/>
      <c r="M5" s="13"/>
      <c r="N5" s="14"/>
      <c r="O5" s="14"/>
      <c r="P5" s="14"/>
    </row>
    <row r="6" spans="2:16" ht="15.75">
      <c r="B6" s="9" t="s">
        <v>8</v>
      </c>
      <c r="C6" s="10">
        <v>1985</v>
      </c>
      <c r="D6" s="118" t="s">
        <v>9</v>
      </c>
      <c r="E6" s="118"/>
      <c r="F6" s="118"/>
      <c r="G6" s="118"/>
      <c r="H6" s="118"/>
      <c r="I6" s="118"/>
      <c r="J6" s="118"/>
      <c r="K6" s="118"/>
      <c r="L6" s="118"/>
      <c r="M6" s="13"/>
      <c r="N6" s="14"/>
      <c r="O6" s="14"/>
      <c r="P6" s="14"/>
    </row>
    <row r="7" spans="2:16" ht="15.75">
      <c r="B7" s="9" t="s">
        <v>10</v>
      </c>
      <c r="C7" s="10">
        <v>5</v>
      </c>
      <c r="D7" s="118" t="s">
        <v>11</v>
      </c>
      <c r="E7" s="118"/>
      <c r="F7" s="118"/>
      <c r="G7" s="118"/>
      <c r="H7" s="118"/>
      <c r="I7" s="118"/>
      <c r="J7" s="118"/>
      <c r="K7" s="118"/>
      <c r="L7" s="118"/>
      <c r="M7" s="13"/>
      <c r="N7" s="14"/>
      <c r="O7" s="14"/>
      <c r="P7" s="14"/>
    </row>
    <row r="8" spans="2:16" ht="15.75">
      <c r="B8" s="9" t="s">
        <v>12</v>
      </c>
      <c r="C8" s="10">
        <v>8</v>
      </c>
      <c r="D8" s="118" t="s">
        <v>13</v>
      </c>
      <c r="E8" s="118"/>
      <c r="F8" s="118"/>
      <c r="G8" s="118"/>
      <c r="H8" s="118"/>
      <c r="I8" s="118"/>
      <c r="J8" s="118"/>
      <c r="K8" s="118"/>
      <c r="L8" s="118"/>
      <c r="M8" s="13"/>
      <c r="N8" s="14"/>
      <c r="O8" s="14"/>
      <c r="P8" s="14"/>
    </row>
    <row r="9" spans="2:16" ht="15.75">
      <c r="B9" s="9" t="s">
        <v>14</v>
      </c>
      <c r="C9" s="10">
        <v>1180</v>
      </c>
      <c r="D9" s="118" t="s">
        <v>15</v>
      </c>
      <c r="E9" s="118"/>
      <c r="F9" s="118"/>
      <c r="G9" s="118"/>
      <c r="H9" s="118"/>
      <c r="I9" s="118"/>
      <c r="J9" s="118"/>
      <c r="K9" s="118"/>
      <c r="L9" s="118"/>
      <c r="M9" s="13"/>
      <c r="N9" s="14"/>
      <c r="O9" s="14"/>
      <c r="P9" s="14"/>
    </row>
    <row r="10" spans="2:16" ht="15.75">
      <c r="B10" s="9" t="s">
        <v>16</v>
      </c>
      <c r="C10" s="10">
        <v>570</v>
      </c>
      <c r="D10" s="118" t="s">
        <v>51</v>
      </c>
      <c r="E10" s="118"/>
      <c r="F10" s="118"/>
      <c r="G10" s="118"/>
      <c r="H10" s="118"/>
      <c r="I10" s="118"/>
      <c r="J10" s="118"/>
      <c r="K10" s="118"/>
      <c r="L10" s="118"/>
      <c r="M10" s="13"/>
      <c r="N10" s="14"/>
      <c r="O10" s="14"/>
      <c r="P10" s="14"/>
    </row>
    <row r="11" spans="2:16" ht="15.75">
      <c r="B11" s="9" t="s">
        <v>65</v>
      </c>
      <c r="C11" s="15">
        <v>-78358</v>
      </c>
      <c r="D11" s="119"/>
      <c r="E11" s="120"/>
      <c r="F11" s="120"/>
      <c r="G11" s="120"/>
      <c r="H11" s="120"/>
      <c r="I11" s="120"/>
      <c r="J11" s="120"/>
      <c r="K11" s="120"/>
      <c r="L11" s="121"/>
      <c r="M11" s="13"/>
      <c r="N11" s="14"/>
      <c r="O11" s="14"/>
      <c r="P11" s="14"/>
    </row>
    <row r="12" spans="2:16" ht="15.75">
      <c r="B12" s="9" t="s">
        <v>66</v>
      </c>
      <c r="C12" s="42">
        <f>(4.5*6*C2)*0.94+(7.3*6*C2)*0.94</f>
        <v>290978.6544</v>
      </c>
      <c r="D12" s="119"/>
      <c r="E12" s="120"/>
      <c r="F12" s="120"/>
      <c r="G12" s="120"/>
      <c r="H12" s="120"/>
      <c r="I12" s="120"/>
      <c r="J12" s="120"/>
      <c r="K12" s="120"/>
      <c r="L12" s="121"/>
      <c r="M12" s="13"/>
      <c r="N12" s="14"/>
      <c r="O12" s="14"/>
      <c r="P12" s="14"/>
    </row>
    <row r="13" spans="2:13" ht="15.75">
      <c r="B13" s="9" t="s">
        <v>67</v>
      </c>
      <c r="C13" s="42">
        <v>27807.3</v>
      </c>
      <c r="D13" s="119"/>
      <c r="E13" s="120"/>
      <c r="F13" s="120"/>
      <c r="G13" s="120"/>
      <c r="H13" s="120"/>
      <c r="I13" s="120"/>
      <c r="J13" s="120"/>
      <c r="K13" s="120"/>
      <c r="L13" s="121"/>
      <c r="M13" s="11"/>
    </row>
    <row r="14" spans="2:13" ht="16.5" thickBot="1">
      <c r="B14" s="16" t="s">
        <v>68</v>
      </c>
      <c r="C14" s="42">
        <f>SUM(C11:C13)</f>
        <v>240427.9544</v>
      </c>
      <c r="D14" s="119"/>
      <c r="E14" s="120"/>
      <c r="F14" s="120"/>
      <c r="G14" s="120"/>
      <c r="H14" s="120"/>
      <c r="I14" s="120"/>
      <c r="J14" s="120"/>
      <c r="K14" s="120"/>
      <c r="L14" s="121"/>
      <c r="M14" s="11"/>
    </row>
    <row r="15" spans="1:31" s="3" customFormat="1" ht="16.5" thickBot="1">
      <c r="A15" s="17"/>
      <c r="B15" s="109" t="s">
        <v>17</v>
      </c>
      <c r="C15" s="106" t="s">
        <v>52</v>
      </c>
      <c r="D15" s="107"/>
      <c r="E15" s="107"/>
      <c r="F15" s="108"/>
      <c r="G15" s="112" t="s">
        <v>54</v>
      </c>
      <c r="H15" s="111" t="s">
        <v>53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71" t="s">
        <v>49</v>
      </c>
      <c r="U15" s="18"/>
      <c r="V15" s="18"/>
      <c r="W15" s="18"/>
      <c r="X15" s="4"/>
      <c r="Y15" s="4"/>
      <c r="Z15" s="4"/>
      <c r="AA15" s="4"/>
      <c r="AB15" s="4"/>
      <c r="AC15" s="4"/>
      <c r="AD15" s="4"/>
      <c r="AE15" s="4"/>
    </row>
    <row r="16" spans="1:23" s="3" customFormat="1" ht="48" thickBot="1">
      <c r="A16" s="17"/>
      <c r="B16" s="110"/>
      <c r="C16" s="68" t="s">
        <v>55</v>
      </c>
      <c r="D16" s="19" t="s">
        <v>44</v>
      </c>
      <c r="E16" s="19" t="s">
        <v>61</v>
      </c>
      <c r="F16" s="61" t="s">
        <v>45</v>
      </c>
      <c r="G16" s="113"/>
      <c r="H16" s="97" t="s">
        <v>18</v>
      </c>
      <c r="I16" s="98" t="s">
        <v>19</v>
      </c>
      <c r="J16" s="98" t="s">
        <v>20</v>
      </c>
      <c r="K16" s="98" t="s">
        <v>21</v>
      </c>
      <c r="L16" s="98" t="s">
        <v>22</v>
      </c>
      <c r="M16" s="98" t="s">
        <v>23</v>
      </c>
      <c r="N16" s="98" t="s">
        <v>24</v>
      </c>
      <c r="O16" s="98" t="s">
        <v>25</v>
      </c>
      <c r="P16" s="98" t="s">
        <v>26</v>
      </c>
      <c r="Q16" s="98" t="s">
        <v>27</v>
      </c>
      <c r="R16" s="98" t="s">
        <v>28</v>
      </c>
      <c r="S16" s="99" t="s">
        <v>29</v>
      </c>
      <c r="T16" s="100" t="s">
        <v>30</v>
      </c>
      <c r="U16" s="17"/>
      <c r="V16" s="17"/>
      <c r="W16" s="17"/>
    </row>
    <row r="17" spans="2:20" ht="18.75" customHeight="1">
      <c r="B17" s="72" t="s">
        <v>56</v>
      </c>
      <c r="C17" s="69"/>
      <c r="D17" s="20"/>
      <c r="E17" s="21"/>
      <c r="F17" s="62"/>
      <c r="G17" s="22" t="s">
        <v>31</v>
      </c>
      <c r="H17" s="93"/>
      <c r="I17" s="94"/>
      <c r="J17" s="94"/>
      <c r="K17" s="95"/>
      <c r="L17" s="95"/>
      <c r="M17" s="95"/>
      <c r="N17" s="95"/>
      <c r="O17" s="95"/>
      <c r="P17" s="95"/>
      <c r="Q17" s="95"/>
      <c r="R17" s="95"/>
      <c r="S17" s="96"/>
      <c r="T17" s="101">
        <f>SUM(H17:S17)</f>
        <v>0</v>
      </c>
    </row>
    <row r="18" spans="2:20" ht="18.75" customHeight="1">
      <c r="B18" s="73" t="s">
        <v>70</v>
      </c>
      <c r="C18" s="69"/>
      <c r="D18" s="20"/>
      <c r="E18" s="45"/>
      <c r="F18" s="63">
        <v>30000</v>
      </c>
      <c r="G18" s="25" t="s">
        <v>31</v>
      </c>
      <c r="H18" s="65"/>
      <c r="I18" s="23"/>
      <c r="J18" s="23"/>
      <c r="K18" s="24"/>
      <c r="L18" s="24"/>
      <c r="M18" s="24">
        <v>29786.91</v>
      </c>
      <c r="N18" s="24">
        <v>29774.07</v>
      </c>
      <c r="O18" s="24"/>
      <c r="P18" s="24"/>
      <c r="Q18" s="24"/>
      <c r="R18" s="24"/>
      <c r="S18" s="66"/>
      <c r="T18" s="102">
        <f>SUM(H18:S18)</f>
        <v>59560.979999999996</v>
      </c>
    </row>
    <row r="19" spans="2:20" ht="18.75" customHeight="1">
      <c r="B19" s="74" t="s">
        <v>57</v>
      </c>
      <c r="C19" s="69" t="s">
        <v>46</v>
      </c>
      <c r="D19" s="20"/>
      <c r="E19" s="45"/>
      <c r="F19" s="63">
        <v>30000</v>
      </c>
      <c r="G19" s="26" t="s">
        <v>31</v>
      </c>
      <c r="H19" s="6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7"/>
      <c r="T19" s="102">
        <f>SUM(H19:S19)</f>
        <v>0</v>
      </c>
    </row>
    <row r="20" spans="2:20" ht="18.75" customHeight="1">
      <c r="B20" s="75" t="s">
        <v>72</v>
      </c>
      <c r="C20" s="69" t="s">
        <v>47</v>
      </c>
      <c r="D20" s="20">
        <v>2</v>
      </c>
      <c r="E20" s="45">
        <v>3000</v>
      </c>
      <c r="F20" s="63">
        <f>D20*E20</f>
        <v>6000</v>
      </c>
      <c r="G20" s="26" t="s">
        <v>31</v>
      </c>
      <c r="H20" s="65"/>
      <c r="I20" s="23"/>
      <c r="J20" s="23"/>
      <c r="K20" s="23"/>
      <c r="L20" s="23"/>
      <c r="M20" s="23"/>
      <c r="N20" s="23"/>
      <c r="O20" s="23"/>
      <c r="P20" s="23">
        <v>13328.88</v>
      </c>
      <c r="Q20" s="23"/>
      <c r="R20" s="23"/>
      <c r="S20" s="67"/>
      <c r="T20" s="102">
        <f>SUM(L20:S20)</f>
        <v>13328.88</v>
      </c>
    </row>
    <row r="21" spans="2:20" ht="18.75" customHeight="1">
      <c r="B21" s="76" t="s">
        <v>62</v>
      </c>
      <c r="C21" s="70" t="s">
        <v>58</v>
      </c>
      <c r="D21" s="27"/>
      <c r="E21" s="46"/>
      <c r="F21" s="64">
        <v>100000</v>
      </c>
      <c r="G21" s="28" t="s">
        <v>31</v>
      </c>
      <c r="H21" s="65"/>
      <c r="I21" s="23"/>
      <c r="J21" s="23"/>
      <c r="K21" s="23"/>
      <c r="L21" s="23">
        <v>91705.7</v>
      </c>
      <c r="M21" s="23"/>
      <c r="N21" s="24"/>
      <c r="O21" s="23"/>
      <c r="P21" s="23"/>
      <c r="Q21" s="23"/>
      <c r="R21" s="23"/>
      <c r="S21" s="67"/>
      <c r="T21" s="102">
        <f>SUM(L21:S21)</f>
        <v>91705.7</v>
      </c>
    </row>
    <row r="22" spans="2:20" ht="18.75" customHeight="1">
      <c r="B22" s="77" t="s">
        <v>63</v>
      </c>
      <c r="C22" s="69" t="s">
        <v>31</v>
      </c>
      <c r="D22" s="20"/>
      <c r="E22" s="45"/>
      <c r="F22" s="63">
        <v>75000</v>
      </c>
      <c r="G22" s="53" t="s">
        <v>31</v>
      </c>
      <c r="H22" s="65"/>
      <c r="I22" s="23"/>
      <c r="J22" s="23"/>
      <c r="K22" s="23"/>
      <c r="L22" s="23"/>
      <c r="M22" s="23"/>
      <c r="N22" s="24"/>
      <c r="O22" s="23"/>
      <c r="P22" s="23"/>
      <c r="Q22" s="23"/>
      <c r="R22" s="23"/>
      <c r="S22" s="67"/>
      <c r="T22" s="102">
        <f>SUM(H22:S22)</f>
        <v>0</v>
      </c>
    </row>
    <row r="23" spans="2:20" ht="18.75" customHeight="1">
      <c r="B23" s="50" t="s">
        <v>69</v>
      </c>
      <c r="C23" s="57"/>
      <c r="D23" s="48"/>
      <c r="E23" s="49"/>
      <c r="F23" s="58"/>
      <c r="G23" s="50" t="s">
        <v>31</v>
      </c>
      <c r="H23" s="59"/>
      <c r="I23" s="51"/>
      <c r="J23" s="51">
        <v>827.41</v>
      </c>
      <c r="K23" s="51"/>
      <c r="L23" s="51"/>
      <c r="M23" s="51"/>
      <c r="N23" s="52"/>
      <c r="O23" s="51"/>
      <c r="P23" s="51"/>
      <c r="Q23" s="51"/>
      <c r="R23" s="51">
        <v>10525.29</v>
      </c>
      <c r="S23" s="60"/>
      <c r="T23" s="103">
        <f>SUM(J23:S23)</f>
        <v>11352.7</v>
      </c>
    </row>
    <row r="24" spans="2:20" ht="18.75" customHeight="1" thickBot="1">
      <c r="B24" s="78" t="s">
        <v>71</v>
      </c>
      <c r="C24" s="70"/>
      <c r="D24" s="27"/>
      <c r="E24" s="46"/>
      <c r="F24" s="64"/>
      <c r="G24" s="79"/>
      <c r="H24" s="80"/>
      <c r="I24" s="81"/>
      <c r="J24" s="81"/>
      <c r="K24" s="81"/>
      <c r="L24" s="81"/>
      <c r="M24" s="81"/>
      <c r="N24" s="82"/>
      <c r="O24" s="81"/>
      <c r="P24" s="81"/>
      <c r="Q24" s="81"/>
      <c r="R24" s="81"/>
      <c r="S24" s="83"/>
      <c r="T24" s="104">
        <f>SUM(M24:S24)</f>
        <v>0</v>
      </c>
    </row>
    <row r="25" spans="1:23" s="55" customFormat="1" ht="18.75" customHeight="1" thickBot="1">
      <c r="A25" s="54"/>
      <c r="B25" s="84" t="s">
        <v>32</v>
      </c>
      <c r="C25" s="85"/>
      <c r="D25" s="86"/>
      <c r="E25" s="87"/>
      <c r="F25" s="88">
        <f>SUM(F17:F22)</f>
        <v>241000</v>
      </c>
      <c r="G25" s="89" t="s">
        <v>31</v>
      </c>
      <c r="H25" s="90">
        <f aca="true" t="shared" si="0" ref="H25:P25">SUM(H17:H20)</f>
        <v>0</v>
      </c>
      <c r="I25" s="91">
        <f t="shared" si="0"/>
        <v>0</v>
      </c>
      <c r="J25" s="91">
        <f>SUM(J17:J23)</f>
        <v>827.41</v>
      </c>
      <c r="K25" s="91">
        <f t="shared" si="0"/>
        <v>0</v>
      </c>
      <c r="L25" s="91">
        <f>SUM(L17:L23)</f>
        <v>91705.7</v>
      </c>
      <c r="M25" s="91">
        <f>SUM(M17:M24)</f>
        <v>29786.91</v>
      </c>
      <c r="N25" s="91">
        <f>SUM(N17:N22)</f>
        <v>29774.07</v>
      </c>
      <c r="O25" s="91">
        <f t="shared" si="0"/>
        <v>0</v>
      </c>
      <c r="P25" s="91">
        <f t="shared" si="0"/>
        <v>13328.88</v>
      </c>
      <c r="Q25" s="91">
        <f>SUM(Q17:Q20)</f>
        <v>0</v>
      </c>
      <c r="R25" s="91">
        <f>SUM(R17:R24)</f>
        <v>10525.29</v>
      </c>
      <c r="S25" s="92">
        <f>SUM(S17:S21)</f>
        <v>0</v>
      </c>
      <c r="T25" s="105">
        <f>SUM(T17:T24)</f>
        <v>175948.26</v>
      </c>
      <c r="U25" s="54"/>
      <c r="V25" s="54"/>
      <c r="W25" s="54"/>
    </row>
    <row r="26" spans="2:16" ht="15.75">
      <c r="B26" s="114" t="s">
        <v>60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6" ht="15.7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6" ht="15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23" s="2" customFormat="1" ht="15.75">
      <c r="A29" s="30"/>
      <c r="B29" s="31" t="s">
        <v>33</v>
      </c>
      <c r="C29" s="32"/>
      <c r="D29" s="32"/>
      <c r="E29" s="32"/>
      <c r="F29" s="32"/>
      <c r="G29" s="33"/>
      <c r="H29" s="34"/>
      <c r="I29" s="34"/>
      <c r="J29" s="34"/>
      <c r="K29" s="11"/>
      <c r="L29" s="11"/>
      <c r="M29" s="11"/>
      <c r="N29" s="11"/>
      <c r="O29" s="11"/>
      <c r="P29" s="11"/>
      <c r="Q29" s="11"/>
      <c r="R29" s="11"/>
      <c r="S29" s="11"/>
      <c r="T29" s="35"/>
      <c r="U29" s="11"/>
      <c r="V29" s="11"/>
      <c r="W29" s="11"/>
    </row>
    <row r="30" spans="1:23" s="2" customFormat="1" ht="15.75">
      <c r="A30" s="30"/>
      <c r="B30" s="31" t="s">
        <v>34</v>
      </c>
      <c r="C30" s="32" t="s">
        <v>59</v>
      </c>
      <c r="D30" s="32"/>
      <c r="E30" s="32"/>
      <c r="F30" s="32"/>
      <c r="G30" s="33"/>
      <c r="H30" s="34"/>
      <c r="I30" s="34"/>
      <c r="J30" s="34"/>
      <c r="K30" s="11"/>
      <c r="L30" s="11"/>
      <c r="M30" s="11"/>
      <c r="N30" s="11"/>
      <c r="O30" s="11"/>
      <c r="P30" s="11"/>
      <c r="Q30" s="11"/>
      <c r="R30" s="11"/>
      <c r="S30" s="11"/>
      <c r="T30" s="35"/>
      <c r="U30" s="11"/>
      <c r="V30" s="11"/>
      <c r="W30" s="11"/>
    </row>
    <row r="31" spans="1:2" ht="15.75">
      <c r="A31" s="36"/>
      <c r="B31" s="36"/>
    </row>
    <row r="32" spans="1:15" ht="15.75">
      <c r="A32" s="36">
        <v>1</v>
      </c>
      <c r="B32" s="39" t="str">
        <f>B11</f>
        <v>Перевыполнение  ТР  на  01.01.2014 год.</v>
      </c>
      <c r="C32" s="40">
        <f>C11</f>
        <v>-78358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23" s="2" customFormat="1" ht="15.75">
      <c r="A33" s="30"/>
      <c r="B33" s="30"/>
      <c r="C33" s="41" t="s">
        <v>18</v>
      </c>
      <c r="D33" s="41" t="s">
        <v>19</v>
      </c>
      <c r="E33" s="41" t="s">
        <v>20</v>
      </c>
      <c r="F33" s="41" t="s">
        <v>21</v>
      </c>
      <c r="G33" s="41" t="s">
        <v>22</v>
      </c>
      <c r="H33" s="41" t="s">
        <v>23</v>
      </c>
      <c r="I33" s="41" t="s">
        <v>41</v>
      </c>
      <c r="J33" s="41" t="s">
        <v>25</v>
      </c>
      <c r="K33" s="41" t="s">
        <v>26</v>
      </c>
      <c r="L33" s="41" t="s">
        <v>27</v>
      </c>
      <c r="M33" s="41" t="s">
        <v>28</v>
      </c>
      <c r="N33" s="41" t="s">
        <v>42</v>
      </c>
      <c r="O33" s="41" t="s">
        <v>43</v>
      </c>
      <c r="P33" s="11"/>
      <c r="Q33" s="11"/>
      <c r="R33" s="11"/>
      <c r="S33" s="11"/>
      <c r="T33" s="35"/>
      <c r="U33" s="11"/>
      <c r="V33" s="11"/>
      <c r="W33" s="11"/>
    </row>
    <row r="34" spans="1:15" ht="15.75">
      <c r="A34" s="36">
        <v>2</v>
      </c>
      <c r="B34" s="39" t="s">
        <v>35</v>
      </c>
      <c r="C34" s="43">
        <v>18494.4</v>
      </c>
      <c r="D34" s="43">
        <v>18494.4</v>
      </c>
      <c r="E34" s="43">
        <v>18494.4</v>
      </c>
      <c r="F34" s="43">
        <v>18494.4</v>
      </c>
      <c r="G34" s="43">
        <v>18494.4</v>
      </c>
      <c r="H34" s="43">
        <v>18494.4</v>
      </c>
      <c r="I34" s="43">
        <v>30002</v>
      </c>
      <c r="J34" s="43">
        <v>30002</v>
      </c>
      <c r="K34" s="43">
        <v>30002</v>
      </c>
      <c r="L34" s="43">
        <v>30002</v>
      </c>
      <c r="M34" s="43">
        <v>30002</v>
      </c>
      <c r="N34" s="43">
        <v>30002</v>
      </c>
      <c r="O34" s="47">
        <f aca="true" t="shared" si="1" ref="O34:O39">SUM(C34:N34)</f>
        <v>290978.4</v>
      </c>
    </row>
    <row r="35" spans="1:15" ht="15.75">
      <c r="A35" s="36">
        <v>3</v>
      </c>
      <c r="B35" s="36" t="s">
        <v>48</v>
      </c>
      <c r="C35" s="43">
        <v>2317</v>
      </c>
      <c r="D35" s="43">
        <v>2317</v>
      </c>
      <c r="E35" s="43">
        <v>2317</v>
      </c>
      <c r="F35" s="43">
        <v>2317</v>
      </c>
      <c r="G35" s="43">
        <v>2317</v>
      </c>
      <c r="H35" s="43">
        <v>2317</v>
      </c>
      <c r="I35" s="43">
        <v>2317</v>
      </c>
      <c r="J35" s="43">
        <v>2317</v>
      </c>
      <c r="K35" s="43">
        <v>2317</v>
      </c>
      <c r="L35" s="43">
        <v>2317</v>
      </c>
      <c r="M35" s="43">
        <v>2317</v>
      </c>
      <c r="N35" s="43">
        <v>2317</v>
      </c>
      <c r="O35" s="47">
        <f t="shared" si="1"/>
        <v>27804</v>
      </c>
    </row>
    <row r="36" spans="1:15" ht="15.75">
      <c r="A36" s="36">
        <v>4</v>
      </c>
      <c r="B36" s="39" t="s">
        <v>36</v>
      </c>
      <c r="C36" s="43">
        <f>C34*0.97</f>
        <v>17939.568</v>
      </c>
      <c r="D36" s="43">
        <f>D34*1.07</f>
        <v>19789.008</v>
      </c>
      <c r="E36" s="43">
        <f>E34*0.96</f>
        <v>17754.624</v>
      </c>
      <c r="F36" s="43">
        <f>F34*0.96</f>
        <v>17754.624</v>
      </c>
      <c r="G36" s="43">
        <f>G34*0.96</f>
        <v>17754.624</v>
      </c>
      <c r="H36" s="43">
        <f>H34*0.98</f>
        <v>18124.512000000002</v>
      </c>
      <c r="I36" s="43">
        <f>I34*0.91</f>
        <v>27301.82</v>
      </c>
      <c r="J36" s="43">
        <f>J34*0.91</f>
        <v>27301.82</v>
      </c>
      <c r="K36" s="43">
        <f>K34*0.9</f>
        <v>27001.8</v>
      </c>
      <c r="L36" s="43">
        <f>L34*1.05</f>
        <v>31502.100000000002</v>
      </c>
      <c r="M36" s="43">
        <f>M34*1.05</f>
        <v>31502.100000000002</v>
      </c>
      <c r="N36" s="43">
        <v>33642</v>
      </c>
      <c r="O36" s="47">
        <f t="shared" si="1"/>
        <v>287368.6</v>
      </c>
    </row>
    <row r="37" spans="1:15" ht="15.75">
      <c r="A37" s="36">
        <v>5</v>
      </c>
      <c r="B37" s="39" t="s">
        <v>37</v>
      </c>
      <c r="C37" s="43">
        <f aca="true" t="shared" si="2" ref="C37:H37">C35</f>
        <v>2317</v>
      </c>
      <c r="D37" s="43">
        <f t="shared" si="2"/>
        <v>2317</v>
      </c>
      <c r="E37" s="43">
        <f t="shared" si="2"/>
        <v>2317</v>
      </c>
      <c r="F37" s="43">
        <f t="shared" si="2"/>
        <v>2317</v>
      </c>
      <c r="G37" s="43">
        <f t="shared" si="2"/>
        <v>2317</v>
      </c>
      <c r="H37" s="43">
        <f t="shared" si="2"/>
        <v>2317</v>
      </c>
      <c r="I37" s="43">
        <f aca="true" t="shared" si="3" ref="I37:N37">I35</f>
        <v>2317</v>
      </c>
      <c r="J37" s="43">
        <f t="shared" si="3"/>
        <v>2317</v>
      </c>
      <c r="K37" s="43">
        <f t="shared" si="3"/>
        <v>2317</v>
      </c>
      <c r="L37" s="43">
        <f t="shared" si="3"/>
        <v>2317</v>
      </c>
      <c r="M37" s="43">
        <f t="shared" si="3"/>
        <v>2317</v>
      </c>
      <c r="N37" s="43">
        <f t="shared" si="3"/>
        <v>2317</v>
      </c>
      <c r="O37" s="47">
        <f t="shared" si="1"/>
        <v>27804</v>
      </c>
    </row>
    <row r="38" spans="1:15" ht="15.75">
      <c r="A38" s="36">
        <v>6</v>
      </c>
      <c r="B38" s="39" t="s">
        <v>38</v>
      </c>
      <c r="C38" s="43">
        <f aca="true" t="shared" si="4" ref="C38:H38">SUM(C36:C37)</f>
        <v>20256.568</v>
      </c>
      <c r="D38" s="43">
        <f t="shared" si="4"/>
        <v>22106.008</v>
      </c>
      <c r="E38" s="43">
        <f t="shared" si="4"/>
        <v>20071.624</v>
      </c>
      <c r="F38" s="43">
        <f t="shared" si="4"/>
        <v>20071.624</v>
      </c>
      <c r="G38" s="43">
        <f t="shared" si="4"/>
        <v>20071.624</v>
      </c>
      <c r="H38" s="43">
        <f t="shared" si="4"/>
        <v>20441.512000000002</v>
      </c>
      <c r="I38" s="43">
        <f aca="true" t="shared" si="5" ref="I38:N38">SUM(I36:I37)</f>
        <v>29618.82</v>
      </c>
      <c r="J38" s="43">
        <f t="shared" si="5"/>
        <v>29618.82</v>
      </c>
      <c r="K38" s="43">
        <f t="shared" si="5"/>
        <v>29318.8</v>
      </c>
      <c r="L38" s="43">
        <f t="shared" si="5"/>
        <v>33819.100000000006</v>
      </c>
      <c r="M38" s="43">
        <f t="shared" si="5"/>
        <v>33819.100000000006</v>
      </c>
      <c r="N38" s="43">
        <f t="shared" si="5"/>
        <v>35959</v>
      </c>
      <c r="O38" s="47">
        <f t="shared" si="1"/>
        <v>315172.6</v>
      </c>
    </row>
    <row r="39" spans="1:15" ht="15.75">
      <c r="A39" s="36">
        <v>7</v>
      </c>
      <c r="B39" s="39" t="s">
        <v>39</v>
      </c>
      <c r="C39" s="43">
        <f aca="true" t="shared" si="6" ref="C39:N39">H25</f>
        <v>0</v>
      </c>
      <c r="D39" s="43">
        <f t="shared" si="6"/>
        <v>0</v>
      </c>
      <c r="E39" s="43">
        <f t="shared" si="6"/>
        <v>827.41</v>
      </c>
      <c r="F39" s="43">
        <f t="shared" si="6"/>
        <v>0</v>
      </c>
      <c r="G39" s="43">
        <f t="shared" si="6"/>
        <v>91705.7</v>
      </c>
      <c r="H39" s="43">
        <f t="shared" si="6"/>
        <v>29786.91</v>
      </c>
      <c r="I39" s="43">
        <f t="shared" si="6"/>
        <v>29774.07</v>
      </c>
      <c r="J39" s="43">
        <f t="shared" si="6"/>
        <v>0</v>
      </c>
      <c r="K39" s="43">
        <f t="shared" si="6"/>
        <v>13328.88</v>
      </c>
      <c r="L39" s="43">
        <f t="shared" si="6"/>
        <v>0</v>
      </c>
      <c r="M39" s="43">
        <f t="shared" si="6"/>
        <v>10525.29</v>
      </c>
      <c r="N39" s="43">
        <f t="shared" si="6"/>
        <v>0</v>
      </c>
      <c r="O39" s="47">
        <f t="shared" si="1"/>
        <v>175948.26</v>
      </c>
    </row>
    <row r="40" spans="1:23" s="2" customFormat="1" ht="15.75">
      <c r="A40" s="30">
        <v>8</v>
      </c>
      <c r="B40" s="56" t="s">
        <v>40</v>
      </c>
      <c r="C40" s="47">
        <f>C32+C38-C39</f>
        <v>-58101.432</v>
      </c>
      <c r="D40" s="47">
        <f aca="true" t="shared" si="7" ref="D40:N40">C40+D38-D39</f>
        <v>-35995.424</v>
      </c>
      <c r="E40" s="47">
        <f t="shared" si="7"/>
        <v>-16751.21</v>
      </c>
      <c r="F40" s="47">
        <f t="shared" si="7"/>
        <v>3320.4140000000007</v>
      </c>
      <c r="G40" s="47">
        <f t="shared" si="7"/>
        <v>-68313.662</v>
      </c>
      <c r="H40" s="47">
        <f t="shared" si="7"/>
        <v>-77659.06</v>
      </c>
      <c r="I40" s="47">
        <f t="shared" si="7"/>
        <v>-77814.31</v>
      </c>
      <c r="J40" s="47">
        <f t="shared" si="7"/>
        <v>-48195.49</v>
      </c>
      <c r="K40" s="47">
        <f t="shared" si="7"/>
        <v>-32205.57</v>
      </c>
      <c r="L40" s="47">
        <f t="shared" si="7"/>
        <v>1613.530000000006</v>
      </c>
      <c r="M40" s="47">
        <f t="shared" si="7"/>
        <v>24907.34000000001</v>
      </c>
      <c r="N40" s="47">
        <f t="shared" si="7"/>
        <v>60866.34000000001</v>
      </c>
      <c r="O40" s="47">
        <f>C32-O39+O38</f>
        <v>60866.33999999997</v>
      </c>
      <c r="P40" s="11"/>
      <c r="Q40" s="11"/>
      <c r="R40" s="11"/>
      <c r="S40" s="11"/>
      <c r="T40" s="35"/>
      <c r="U40" s="11"/>
      <c r="V40" s="11"/>
      <c r="W40" s="11"/>
    </row>
    <row r="41" ht="15.75">
      <c r="C41" s="44"/>
    </row>
  </sheetData>
  <sheetProtection/>
  <mergeCells count="18">
    <mergeCell ref="D10:L10"/>
    <mergeCell ref="D5:L5"/>
    <mergeCell ref="D11:L11"/>
    <mergeCell ref="D12:L12"/>
    <mergeCell ref="D6:L6"/>
    <mergeCell ref="D7:L7"/>
    <mergeCell ref="D8:L8"/>
    <mergeCell ref="D9:L9"/>
    <mergeCell ref="C15:F15"/>
    <mergeCell ref="B15:B16"/>
    <mergeCell ref="H15:S15"/>
    <mergeCell ref="G15:G16"/>
    <mergeCell ref="B26:P27"/>
    <mergeCell ref="D2:L2"/>
    <mergeCell ref="D3:L3"/>
    <mergeCell ref="D4:L4"/>
    <mergeCell ref="D14:L14"/>
    <mergeCell ref="D13:L13"/>
  </mergeCells>
  <printOptions horizontalCentered="1"/>
  <pageMargins left="0.2755905511811024" right="0.1968503937007874" top="0.3937007874015748" bottom="0" header="0.5118110236220472" footer="0.5118110236220472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2013-07-04T05:01:03Z</cp:lastPrinted>
  <dcterms:modified xsi:type="dcterms:W3CDTF">2015-03-16T10:21:28Z</dcterms:modified>
  <cp:category/>
  <cp:version/>
  <cp:contentType/>
  <cp:contentStatus/>
</cp:coreProperties>
</file>