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 20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<sst xmlns="http://schemas.openxmlformats.org/spreadsheetml/2006/main" count="103" uniqueCount="79">
  <si>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 xml:space="preserve">             ул.Университетская дом 20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</si>
  <si>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</si>
  <si>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</si>
  <si>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</si>
  <si>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</si>
  <si>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 подъезд</t>
  </si>
  <si>
    <t>Материал стен</t>
  </si>
  <si>
    <t>к/п</t>
  </si>
  <si>
    <t>Место расположения ввода ХВС, отопления, ГВС: между 1 и 2 подъездами</t>
  </si>
  <si>
    <t>Год постройки</t>
  </si>
  <si>
    <t>Место расположения приборов учета  отопления, ГВС: подъезд 2</t>
  </si>
  <si>
    <t>Этажность</t>
  </si>
  <si>
    <t>Количество теплоузлов – 2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</si>
  <si>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</si>
  <si>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</si>
  <si>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</si>
  <si>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 xml:space="preserve">Обслуживает ТУ №2 тел. 43-39-16 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</si>
  <si>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</si>
  <si>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</si>
  <si>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</si>
  <si>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</si>
  <si>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</si>
  <si>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</si>
  <si>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</si>
  <si>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</si>
  <si>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</si>
  <si>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</si>
  <si>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</si>
  <si>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</si>
  <si>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</si>
  <si>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</si>
  <si>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</si>
  <si>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</si>
  <si>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</si>
  <si>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</si>
  <si>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</si>
  <si>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</si>
  <si>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№20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</si>
  <si>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</si>
  <si>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</si>
  <si>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</si>
  <si>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</si>
  <si>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</si>
  <si>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</si>
  <si>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</si>
  <si>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</si>
  <si>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</si>
  <si>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</si>
  <si>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Начислено прочих доходов</t>
  </si>
  <si>
    <t xml:space="preserve">             Электронный паспорт финансово-  хозяйственной деятельности</t>
  </si>
  <si>
    <t>Дополнительные доходы на 2013г.</t>
  </si>
  <si>
    <t>Сумма  к выполнению ТР на 2013 год</t>
  </si>
  <si>
    <t>выполнено</t>
  </si>
  <si>
    <t>Мастер участка – Кошельков Андрей Георгиевич</t>
  </si>
  <si>
    <t>Председатель совета МКД - Карпов Юрий Иванович</t>
  </si>
  <si>
    <t>План работ на 2014 г.</t>
  </si>
  <si>
    <t xml:space="preserve">РЕЕСТР РАБОТ ПО ТЕКУЩЕМУ РЕМОНТУ ПО ВИДАМ РАБОТ И СТОИМОСТИ НА 2014 ГОД </t>
  </si>
  <si>
    <t xml:space="preserve">  Ед. изм.</t>
  </si>
  <si>
    <t>Цена на ед. работ, руб</t>
  </si>
  <si>
    <t>ед. работ</t>
  </si>
  <si>
    <t>на 2014 г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</si>
  <si>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</si>
  <si>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Перевыполнение  ТР  на  01.01.2014год.</t>
  </si>
  <si>
    <t>Тариф на ТР 2014г. -2,80</t>
  </si>
  <si>
    <t>1. Сантехнические работы:</t>
  </si>
  <si>
    <t>Замена НР ХВС в п. №2</t>
  </si>
  <si>
    <t>под.</t>
  </si>
  <si>
    <t>2. Ремонт и подготовка теплоузлов к отопительному сезону</t>
  </si>
  <si>
    <t>уз.</t>
  </si>
  <si>
    <t>3. Установка энергосберегающих светильников</t>
  </si>
  <si>
    <t>шт</t>
  </si>
  <si>
    <t>4. Окраска газопроводных труб</t>
  </si>
  <si>
    <t>м2</t>
  </si>
  <si>
    <t>5. Ремонт и обследования лифтов</t>
  </si>
  <si>
    <t xml:space="preserve">6. Непредвиденные работы </t>
  </si>
  <si>
    <t>Сантехнические работы:</t>
  </si>
  <si>
    <t>Герметизация МПШ</t>
  </si>
  <si>
    <t>Ремонт мягкой кровли</t>
  </si>
  <si>
    <t>Ремонт и устройство асфальтового покрытия контейнерных площадок под ТБО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</si>
</sst>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"/>
  </numFmts>
  <fonts count="4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>
      <alignment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1" xfId="33" applyNumberFormat="1" applyFont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12" xfId="33" applyNumberFormat="1" applyFont="1" applyBorder="1" applyAlignment="1">
      <alignment horizontal="left"/>
      <protection/>
    </xf>
    <xf numFmtId="0" fontId="2" fillId="0" borderId="13" xfId="33" applyNumberFormat="1" applyFont="1" applyBorder="1" applyAlignment="1">
      <alignment horizontal="center"/>
      <protection/>
    </xf>
    <xf numFmtId="0" fontId="2" fillId="0" borderId="0" xfId="33" applyNumberFormat="1" applyFont="1" applyFill="1" applyBorder="1" applyAlignment="1">
      <alignment/>
      <protection/>
    </xf>
    <xf numFmtId="0" fontId="2" fillId="0" borderId="14" xfId="33" applyNumberFormat="1" applyFont="1" applyBorder="1">
      <alignment/>
      <protection/>
    </xf>
    <xf numFmtId="0" fontId="2" fillId="0" borderId="15" xfId="33" applyNumberFormat="1" applyFont="1" applyBorder="1" applyAlignment="1">
      <alignment vertical="distributed" wrapText="1"/>
      <protection/>
    </xf>
    <xf numFmtId="0" fontId="2" fillId="0" borderId="15" xfId="33" applyNumberFormat="1" applyFont="1" applyBorder="1" applyAlignment="1">
      <alignment horizontal="center"/>
      <protection/>
    </xf>
    <xf numFmtId="0" fontId="4" fillId="0" borderId="0" xfId="33" applyNumberFormat="1" applyFont="1" applyAlignment="1">
      <alignment horizontal="center" vertical="center" wrapText="1"/>
      <protection/>
    </xf>
    <xf numFmtId="0" fontId="4" fillId="0" borderId="16" xfId="33" applyNumberFormat="1" applyFont="1" applyFill="1" applyBorder="1" applyAlignment="1">
      <alignment horizontal="center" vertical="center" wrapText="1"/>
      <protection/>
    </xf>
    <xf numFmtId="0" fontId="4" fillId="0" borderId="17" xfId="33" applyNumberFormat="1" applyFont="1" applyFill="1" applyBorder="1" applyAlignment="1">
      <alignment horizontal="center" vertical="center" wrapText="1"/>
      <protection/>
    </xf>
    <xf numFmtId="0" fontId="4" fillId="0" borderId="16" xfId="33" applyNumberFormat="1" applyFont="1" applyBorder="1" applyAlignment="1">
      <alignment horizontal="center" vertical="center" wrapText="1"/>
      <protection/>
    </xf>
    <xf numFmtId="0" fontId="4" fillId="0" borderId="17" xfId="33" applyNumberFormat="1" applyFont="1" applyBorder="1" applyAlignment="1">
      <alignment horizontal="center" vertical="center" wrapText="1"/>
      <protection/>
    </xf>
    <xf numFmtId="0" fontId="4" fillId="0" borderId="18" xfId="33" applyNumberFormat="1" applyFont="1" applyBorder="1" applyAlignment="1">
      <alignment horizontal="left" vertical="top" wrapText="1"/>
      <protection/>
    </xf>
    <xf numFmtId="0" fontId="4" fillId="0" borderId="13" xfId="33" applyNumberFormat="1" applyFont="1" applyBorder="1" applyAlignment="1">
      <alignment vertical="top" wrapText="1"/>
      <protection/>
    </xf>
    <xf numFmtId="0" fontId="4" fillId="0" borderId="19" xfId="33" applyNumberFormat="1" applyFont="1" applyBorder="1" applyAlignment="1">
      <alignment vertical="top" wrapText="1"/>
      <protection/>
    </xf>
    <xf numFmtId="0" fontId="4" fillId="0" borderId="18" xfId="33" applyNumberFormat="1" applyFont="1" applyFill="1" applyBorder="1" applyAlignment="1">
      <alignment horizontal="center" vertical="top" wrapText="1"/>
      <protection/>
    </xf>
    <xf numFmtId="0" fontId="4" fillId="0" borderId="16" xfId="33" applyNumberFormat="1" applyFont="1" applyFill="1" applyBorder="1">
      <alignment/>
      <protection/>
    </xf>
    <xf numFmtId="0" fontId="4" fillId="0" borderId="16" xfId="33" applyNumberFormat="1" applyFont="1" applyBorder="1">
      <alignment/>
      <protection/>
    </xf>
    <xf numFmtId="0" fontId="4" fillId="0" borderId="17" xfId="33" applyNumberFormat="1" applyFont="1" applyBorder="1">
      <alignment/>
      <protection/>
    </xf>
    <xf numFmtId="0" fontId="4" fillId="0" borderId="18" xfId="33" applyNumberFormat="1" applyFont="1" applyBorder="1" applyAlignment="1">
      <alignment vertical="top" wrapText="1"/>
      <protection/>
    </xf>
    <xf numFmtId="0" fontId="4" fillId="0" borderId="20" xfId="33" applyNumberFormat="1" applyFont="1" applyBorder="1" applyAlignment="1">
      <alignment vertical="top" wrapText="1"/>
      <protection/>
    </xf>
    <xf numFmtId="0" fontId="4" fillId="0" borderId="21" xfId="33" applyNumberFormat="1" applyFont="1" applyBorder="1" applyAlignment="1">
      <alignment vertical="top" wrapText="1"/>
      <protection/>
    </xf>
    <xf numFmtId="0" fontId="4" fillId="0" borderId="22" xfId="33" applyNumberFormat="1" applyFont="1" applyFill="1" applyBorder="1">
      <alignment/>
      <protection/>
    </xf>
    <xf numFmtId="0" fontId="4" fillId="0" borderId="22" xfId="33" applyNumberFormat="1" applyFont="1" applyBorder="1">
      <alignment/>
      <protection/>
    </xf>
    <xf numFmtId="0" fontId="4" fillId="0" borderId="23" xfId="33" applyNumberFormat="1" applyFont="1" applyBorder="1">
      <alignment/>
      <protection/>
    </xf>
    <xf numFmtId="0" fontId="4" fillId="0" borderId="20" xfId="33" applyNumberFormat="1" applyFont="1" applyFill="1" applyBorder="1" applyAlignment="1">
      <alignment horizontal="center" vertical="top" wrapText="1"/>
      <protection/>
    </xf>
    <xf numFmtId="0" fontId="2" fillId="0" borderId="24" xfId="33" applyNumberFormat="1" applyFont="1" applyBorder="1" applyAlignment="1">
      <alignment vertical="top" wrapText="1"/>
      <protection/>
    </xf>
    <xf numFmtId="0" fontId="2" fillId="0" borderId="25" xfId="33" applyNumberFormat="1" applyFont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horizontal="center" vertical="top" wrapText="1"/>
      <protection/>
    </xf>
    <xf numFmtId="0" fontId="2" fillId="0" borderId="26" xfId="33" applyNumberFormat="1" applyFont="1" applyBorder="1">
      <alignment/>
      <protection/>
    </xf>
    <xf numFmtId="0" fontId="2" fillId="0" borderId="27" xfId="33" applyNumberFormat="1" applyFont="1" applyBorder="1">
      <alignment/>
      <protection/>
    </xf>
    <xf numFmtId="0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center"/>
      <protection/>
    </xf>
    <xf numFmtId="0" fontId="4" fillId="0" borderId="0" xfId="0" applyNumberFormat="1" applyFont="1" applyAlignment="1">
      <alignment/>
    </xf>
    <xf numFmtId="0" fontId="4" fillId="0" borderId="0" xfId="33" applyNumberFormat="1" applyFont="1" applyAlignment="1">
      <alignment horizontal="center"/>
      <protection/>
    </xf>
    <xf numFmtId="0" fontId="4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4" fillId="0" borderId="18" xfId="33" applyNumberFormat="1" applyFont="1" applyBorder="1" applyAlignment="1">
      <alignment horizontal="right" vertical="top" wrapText="1"/>
      <protection/>
    </xf>
    <xf numFmtId="0" fontId="4" fillId="0" borderId="13" xfId="33" applyNumberFormat="1" applyFont="1" applyBorder="1" applyAlignment="1">
      <alignment horizontal="center" vertical="top" wrapText="1"/>
      <protection/>
    </xf>
    <xf numFmtId="0" fontId="4" fillId="0" borderId="21" xfId="33" applyNumberFormat="1" applyFont="1" applyBorder="1" applyAlignment="1">
      <alignment horizontal="center" vertical="top" wrapText="1"/>
      <protection/>
    </xf>
    <xf numFmtId="0" fontId="2" fillId="0" borderId="13" xfId="59" applyNumberFormat="1" applyFont="1" applyBorder="1" applyAlignment="1">
      <alignment horizontal="center"/>
    </xf>
    <xf numFmtId="0" fontId="4" fillId="0" borderId="13" xfId="59" applyNumberFormat="1" applyFont="1" applyBorder="1" applyAlignment="1">
      <alignment horizontal="right" vertical="top" wrapText="1"/>
    </xf>
    <xf numFmtId="0" fontId="4" fillId="0" borderId="19" xfId="59" applyNumberFormat="1" applyFont="1" applyBorder="1" applyAlignment="1">
      <alignment horizontal="right" vertical="top" wrapText="1"/>
    </xf>
    <xf numFmtId="0" fontId="4" fillId="0" borderId="21" xfId="59" applyNumberFormat="1" applyFont="1" applyBorder="1" applyAlignment="1">
      <alignment horizontal="right" vertical="top" wrapText="1"/>
    </xf>
    <xf numFmtId="166" fontId="2" fillId="0" borderId="13" xfId="59" applyNumberFormat="1" applyFont="1" applyBorder="1" applyAlignment="1">
      <alignment horizontal="center"/>
    </xf>
    <xf numFmtId="166" fontId="2" fillId="0" borderId="13" xfId="59" applyNumberFormat="1" applyFont="1" applyFill="1" applyBorder="1" applyAlignment="1">
      <alignment horizontal="center"/>
    </xf>
    <xf numFmtId="166" fontId="2" fillId="0" borderId="25" xfId="59" applyNumberFormat="1" applyFont="1" applyBorder="1" applyAlignment="1">
      <alignment horizontal="center"/>
    </xf>
    <xf numFmtId="0" fontId="2" fillId="0" borderId="25" xfId="59" applyNumberFormat="1" applyFont="1" applyBorder="1" applyAlignment="1">
      <alignment horizontal="right" vertical="top" wrapText="1"/>
    </xf>
    <xf numFmtId="0" fontId="2" fillId="0" borderId="28" xfId="59" applyNumberFormat="1" applyFont="1" applyBorder="1" applyAlignment="1">
      <alignment horizontal="right" vertical="top" wrapText="1"/>
    </xf>
    <xf numFmtId="0" fontId="2" fillId="0" borderId="0" xfId="33" applyNumberFormat="1" applyFont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29" xfId="33" applyNumberFormat="1" applyFont="1" applyBorder="1" applyAlignment="1">
      <alignment horizontal="center" vertical="center" wrapText="1"/>
      <protection/>
    </xf>
    <xf numFmtId="0" fontId="4" fillId="0" borderId="30" xfId="33" applyNumberFormat="1" applyFont="1" applyFill="1" applyBorder="1" applyAlignment="1">
      <alignment horizontal="center" vertical="center" wrapText="1"/>
      <protection/>
    </xf>
    <xf numFmtId="0" fontId="4" fillId="0" borderId="30" xfId="33" applyNumberFormat="1" applyFont="1" applyBorder="1" applyAlignment="1">
      <alignment horizontal="center" vertical="center" wrapText="1"/>
      <protection/>
    </xf>
    <xf numFmtId="0" fontId="4" fillId="0" borderId="30" xfId="59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4" fillId="0" borderId="20" xfId="33" applyNumberFormat="1" applyFont="1" applyBorder="1" applyAlignment="1">
      <alignment horizontal="left" vertical="top" wrapText="1"/>
      <protection/>
    </xf>
    <xf numFmtId="0" fontId="4" fillId="0" borderId="31" xfId="59" applyNumberFormat="1" applyFont="1" applyBorder="1" applyAlignment="1">
      <alignment horizontal="right" vertical="top" wrapText="1"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4" fillId="0" borderId="32" xfId="33" applyNumberFormat="1" applyFont="1" applyBorder="1" applyAlignment="1">
      <alignment horizontal="center" vertical="center" wrapText="1"/>
      <protection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33" applyNumberFormat="1" applyFont="1" applyBorder="1" applyAlignment="1">
      <alignment horizontal="center" vertical="center" wrapText="1"/>
      <protection/>
    </xf>
    <xf numFmtId="0" fontId="4" fillId="0" borderId="34" xfId="33" applyNumberFormat="1" applyFont="1" applyBorder="1" applyAlignment="1">
      <alignment horizontal="center" vertical="center" wrapText="1"/>
      <protection/>
    </xf>
    <xf numFmtId="0" fontId="4" fillId="0" borderId="35" xfId="33" applyNumberFormat="1" applyFont="1" applyBorder="1" applyAlignment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2" fillId="0" borderId="0" xfId="33" applyNumberFormat="1" applyFont="1" applyBorder="1" applyAlignment="1">
      <alignment horizontal="left" wrapText="1"/>
      <protection/>
    </xf>
    <xf numFmtId="0" fontId="4" fillId="0" borderId="11" xfId="33" applyNumberFormat="1" applyFont="1" applyFill="1" applyBorder="1" applyAlignment="1">
      <alignment horizontal="center" vertical="center"/>
      <protection/>
    </xf>
    <xf numFmtId="0" fontId="4" fillId="0" borderId="36" xfId="33" applyNumberFormat="1" applyFont="1" applyFill="1" applyBorder="1" applyAlignment="1">
      <alignment horizontal="center" vertical="center"/>
      <protection/>
    </xf>
    <xf numFmtId="0" fontId="4" fillId="0" borderId="13" xfId="33" applyNumberFormat="1" applyFont="1" applyFill="1" applyBorder="1" applyAlignment="1">
      <alignment horizontal="left" vertical="center"/>
      <protection/>
    </xf>
    <xf numFmtId="0" fontId="4" fillId="0" borderId="19" xfId="33" applyNumberFormat="1" applyFont="1" applyFill="1" applyBorder="1" applyAlignment="1">
      <alignment horizontal="left" vertical="center"/>
      <protection/>
    </xf>
    <xf numFmtId="0" fontId="4" fillId="0" borderId="13" xfId="33" applyNumberFormat="1" applyFont="1" applyFill="1" applyBorder="1" applyAlignment="1">
      <alignment horizontal="center" vertical="center"/>
      <protection/>
    </xf>
    <xf numFmtId="0" fontId="4" fillId="0" borderId="19" xfId="33" applyNumberFormat="1" applyFont="1" applyFill="1" applyBorder="1" applyAlignment="1">
      <alignment horizontal="center" vertical="center"/>
      <protection/>
    </xf>
    <xf numFmtId="0" fontId="4" fillId="0" borderId="25" xfId="33" applyNumberFormat="1" applyFont="1" applyFill="1" applyBorder="1" applyAlignment="1">
      <alignment horizontal="center" vertical="center"/>
      <protection/>
    </xf>
    <xf numFmtId="0" fontId="4" fillId="0" borderId="28" xfId="33" applyNumberFormat="1" applyFont="1" applyFill="1" applyBorder="1" applyAlignment="1">
      <alignment horizontal="center" vertical="center"/>
      <protection/>
    </xf>
    <xf numFmtId="0" fontId="6" fillId="0" borderId="37" xfId="33" applyNumberFormat="1" applyFont="1" applyBorder="1" applyAlignment="1">
      <alignment horizontal="center" vertical="center" wrapText="1"/>
      <protection/>
    </xf>
    <xf numFmtId="0" fontId="6" fillId="0" borderId="38" xfId="33" applyNumberFormat="1" applyFont="1" applyBorder="1" applyAlignment="1">
      <alignment horizontal="center" vertical="center" wrapText="1"/>
      <protection/>
    </xf>
    <xf numFmtId="0" fontId="6" fillId="0" borderId="39" xfId="33" applyNumberFormat="1" applyFont="1" applyBorder="1" applyAlignment="1">
      <alignment horizontal="center" vertical="center" wrapText="1"/>
      <protection/>
    </xf>
    <xf numFmtId="0" fontId="4" fillId="0" borderId="40" xfId="33" applyNumberFormat="1" applyFont="1" applyBorder="1" applyAlignment="1">
      <alignment vertical="center" wrapText="1"/>
      <protection/>
    </xf>
    <xf numFmtId="0" fontId="4" fillId="0" borderId="41" xfId="33" applyNumberFormat="1" applyFont="1" applyBorder="1" applyAlignment="1">
      <alignment vertical="center" wrapText="1"/>
      <protection/>
    </xf>
    <xf numFmtId="0" fontId="4" fillId="0" borderId="42" xfId="33" applyNumberFormat="1" applyFont="1" applyBorder="1" applyAlignment="1">
      <alignment vertical="center" wrapText="1"/>
      <protection/>
    </xf>
    <xf numFmtId="0" fontId="4" fillId="0" borderId="15" xfId="33" applyNumberFormat="1" applyFont="1" applyFill="1" applyBorder="1" applyAlignment="1">
      <alignment horizontal="center" vertical="center"/>
      <protection/>
    </xf>
    <xf numFmtId="0" fontId="6" fillId="0" borderId="11" xfId="33" applyNumberFormat="1" applyFont="1" applyBorder="1" applyAlignment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4" fillId="0" borderId="18" xfId="33" applyNumberFormat="1" applyFont="1" applyFill="1" applyBorder="1" applyAlignment="1">
      <alignment horizontal="center" vertical="center" wrapText="1"/>
      <protection/>
    </xf>
    <xf numFmtId="1" fontId="2" fillId="0" borderId="43" xfId="59" applyNumberFormat="1" applyFont="1" applyBorder="1" applyAlignment="1">
      <alignment/>
    </xf>
    <xf numFmtId="1" fontId="2" fillId="0" borderId="30" xfId="59" applyNumberFormat="1" applyFont="1" applyBorder="1" applyAlignment="1">
      <alignment/>
    </xf>
    <xf numFmtId="1" fontId="2" fillId="0" borderId="44" xfId="59" applyNumberFormat="1" applyFont="1" applyBorder="1" applyAlignment="1">
      <alignment/>
    </xf>
    <xf numFmtId="1" fontId="2" fillId="0" borderId="13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="69" zoomScaleNormal="69" zoomScalePageLayoutView="0" workbookViewId="0" topLeftCell="A17">
      <selection activeCell="O43" sqref="O43:O49"/>
    </sheetView>
  </sheetViews>
  <sheetFormatPr defaultColWidth="8.7109375" defaultRowHeight="12.75"/>
  <cols>
    <col min="1" max="1" width="5.28125" style="5" customWidth="1"/>
    <col min="2" max="2" width="45.421875" style="5" bestFit="1" customWidth="1"/>
    <col min="3" max="3" width="14.421875" style="44" bestFit="1" customWidth="1"/>
    <col min="4" max="4" width="10.28125" style="5" customWidth="1"/>
    <col min="5" max="5" width="12.421875" style="5" customWidth="1"/>
    <col min="6" max="6" width="12.7109375" style="5" bestFit="1" customWidth="1"/>
    <col min="7" max="7" width="10.00390625" style="5" bestFit="1" customWidth="1"/>
    <col min="8" max="8" width="10.00390625" style="5" customWidth="1"/>
    <col min="9" max="9" width="9.421875" style="5" bestFit="1" customWidth="1"/>
    <col min="10" max="10" width="10.57421875" style="5" customWidth="1"/>
    <col min="11" max="11" width="10.8515625" style="5" customWidth="1"/>
    <col min="12" max="12" width="9.8515625" style="5" bestFit="1" customWidth="1"/>
    <col min="13" max="13" width="8.7109375" style="5" bestFit="1" customWidth="1"/>
    <col min="14" max="14" width="9.7109375" style="5" bestFit="1" customWidth="1"/>
    <col min="15" max="15" width="11.421875" style="5" customWidth="1"/>
    <col min="16" max="16" width="11.7109375" style="5" customWidth="1"/>
    <col min="17" max="17" width="9.7109375" style="5" customWidth="1"/>
    <col min="18" max="18" width="9.421875" style="5" customWidth="1"/>
    <col min="19" max="19" width="9.8515625" style="5" customWidth="1"/>
    <col min="20" max="20" width="12.8515625" style="5" customWidth="1"/>
    <col min="21" max="22" width="8.7109375" style="5" customWidth="1"/>
    <col min="23" max="16384" width="8.7109375" style="1" customWidth="1"/>
  </cols>
  <sheetData>
    <row r="1" spans="1:22" s="2" customFormat="1" ht="15.7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2" customFormat="1" ht="16.5" thickBo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2" customFormat="1" ht="15.75">
      <c r="A3" s="5"/>
      <c r="B3" s="6" t="s">
        <v>1</v>
      </c>
      <c r="C3" s="7">
        <v>4295.4</v>
      </c>
      <c r="D3" s="81" t="s">
        <v>2</v>
      </c>
      <c r="E3" s="81"/>
      <c r="F3" s="81"/>
      <c r="G3" s="81"/>
      <c r="H3" s="81"/>
      <c r="I3" s="81"/>
      <c r="J3" s="81"/>
      <c r="K3" s="82"/>
      <c r="L3" s="8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2" customFormat="1" ht="15.75">
      <c r="A4" s="5"/>
      <c r="B4" s="9" t="s">
        <v>3</v>
      </c>
      <c r="C4" s="10">
        <v>80</v>
      </c>
      <c r="D4" s="83" t="s">
        <v>54</v>
      </c>
      <c r="E4" s="83"/>
      <c r="F4" s="83"/>
      <c r="G4" s="83"/>
      <c r="H4" s="83"/>
      <c r="I4" s="83"/>
      <c r="J4" s="83"/>
      <c r="K4" s="84"/>
      <c r="L4" s="11"/>
      <c r="M4" s="11"/>
      <c r="N4" s="11"/>
      <c r="O4" s="11"/>
      <c r="P4" s="11"/>
      <c r="Q4" s="5"/>
      <c r="R4" s="5"/>
      <c r="S4" s="5"/>
      <c r="T4" s="5"/>
      <c r="U4" s="5"/>
      <c r="V4" s="5"/>
    </row>
    <row r="5" spans="1:22" s="2" customFormat="1" ht="15.75">
      <c r="A5" s="5"/>
      <c r="B5" s="9" t="s">
        <v>4</v>
      </c>
      <c r="C5" s="10">
        <v>199</v>
      </c>
      <c r="D5" s="83" t="s">
        <v>5</v>
      </c>
      <c r="E5" s="83"/>
      <c r="F5" s="83"/>
      <c r="G5" s="83"/>
      <c r="H5" s="83"/>
      <c r="I5" s="83"/>
      <c r="J5" s="83"/>
      <c r="K5" s="84"/>
      <c r="L5" s="8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2" customFormat="1" ht="15.75">
      <c r="A6" s="5"/>
      <c r="B6" s="9" t="s">
        <v>6</v>
      </c>
      <c r="C6" s="10" t="s">
        <v>7</v>
      </c>
      <c r="D6" s="83" t="s">
        <v>8</v>
      </c>
      <c r="E6" s="83"/>
      <c r="F6" s="83"/>
      <c r="G6" s="83"/>
      <c r="H6" s="83"/>
      <c r="I6" s="83"/>
      <c r="J6" s="83"/>
      <c r="K6" s="84"/>
      <c r="L6" s="8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2" customFormat="1" ht="15.75">
      <c r="A7" s="5"/>
      <c r="B7" s="9" t="s">
        <v>9</v>
      </c>
      <c r="C7" s="10">
        <v>1989</v>
      </c>
      <c r="D7" s="83" t="s">
        <v>10</v>
      </c>
      <c r="E7" s="83"/>
      <c r="F7" s="83"/>
      <c r="G7" s="83"/>
      <c r="H7" s="83"/>
      <c r="I7" s="83"/>
      <c r="J7" s="83"/>
      <c r="K7" s="84"/>
      <c r="L7" s="8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.75">
      <c r="A8" s="5"/>
      <c r="B8" s="9" t="s">
        <v>11</v>
      </c>
      <c r="C8" s="10">
        <v>10</v>
      </c>
      <c r="D8" s="83" t="s">
        <v>12</v>
      </c>
      <c r="E8" s="83"/>
      <c r="F8" s="83"/>
      <c r="G8" s="83"/>
      <c r="H8" s="83"/>
      <c r="I8" s="83"/>
      <c r="J8" s="83"/>
      <c r="K8" s="84"/>
      <c r="L8" s="8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15.75">
      <c r="A9" s="5"/>
      <c r="B9" s="9" t="s">
        <v>13</v>
      </c>
      <c r="C9" s="10">
        <v>2</v>
      </c>
      <c r="D9" s="83" t="s">
        <v>14</v>
      </c>
      <c r="E9" s="83"/>
      <c r="F9" s="83"/>
      <c r="G9" s="83"/>
      <c r="H9" s="83"/>
      <c r="I9" s="83"/>
      <c r="J9" s="83"/>
      <c r="K9" s="84"/>
      <c r="L9" s="8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2" customFormat="1" ht="15.75">
      <c r="A10" s="5"/>
      <c r="B10" s="9" t="s">
        <v>15</v>
      </c>
      <c r="C10" s="10">
        <v>980</v>
      </c>
      <c r="D10" s="83" t="s">
        <v>16</v>
      </c>
      <c r="E10" s="83"/>
      <c r="F10" s="83"/>
      <c r="G10" s="83"/>
      <c r="H10" s="83"/>
      <c r="I10" s="83"/>
      <c r="J10" s="83"/>
      <c r="K10" s="84"/>
      <c r="L10" s="8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2" customFormat="1" ht="15.75">
      <c r="A11" s="5"/>
      <c r="B11" s="9" t="s">
        <v>17</v>
      </c>
      <c r="C11" s="10">
        <v>608</v>
      </c>
      <c r="D11" s="83" t="s">
        <v>53</v>
      </c>
      <c r="E11" s="83"/>
      <c r="F11" s="83"/>
      <c r="G11" s="83"/>
      <c r="H11" s="83"/>
      <c r="I11" s="83"/>
      <c r="J11" s="83"/>
      <c r="K11" s="84"/>
      <c r="L11" s="8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2" customFormat="1" ht="15.75">
      <c r="A12" s="5"/>
      <c r="B12" s="9" t="s">
        <v>18</v>
      </c>
      <c r="C12" s="10">
        <v>1876</v>
      </c>
      <c r="D12" s="83"/>
      <c r="E12" s="83"/>
      <c r="F12" s="83"/>
      <c r="G12" s="83"/>
      <c r="H12" s="83"/>
      <c r="I12" s="83"/>
      <c r="J12" s="83"/>
      <c r="K12" s="84"/>
      <c r="L12" s="8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2" customFormat="1" ht="15.75">
      <c r="A13" s="5"/>
      <c r="B13" s="9" t="s">
        <v>19</v>
      </c>
      <c r="C13" s="10">
        <v>2</v>
      </c>
      <c r="D13" s="85"/>
      <c r="E13" s="85"/>
      <c r="F13" s="85"/>
      <c r="G13" s="85"/>
      <c r="H13" s="85"/>
      <c r="I13" s="85"/>
      <c r="J13" s="85"/>
      <c r="K13" s="86"/>
      <c r="L13" s="8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2" customFormat="1" ht="15.75">
      <c r="A14" s="5"/>
      <c r="B14" s="9" t="s">
        <v>62</v>
      </c>
      <c r="C14" s="52">
        <v>-5993</v>
      </c>
      <c r="D14" s="85"/>
      <c r="E14" s="85"/>
      <c r="F14" s="85"/>
      <c r="G14" s="85"/>
      <c r="H14" s="85"/>
      <c r="I14" s="85"/>
      <c r="J14" s="85"/>
      <c r="K14" s="86"/>
      <c r="L14" s="8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2" customFormat="1" ht="15.75">
      <c r="A15" s="5"/>
      <c r="B15" s="9" t="s">
        <v>63</v>
      </c>
      <c r="C15" s="56">
        <f>(3*12*C3)*0.94</f>
        <v>145356.33599999998</v>
      </c>
      <c r="D15" s="85"/>
      <c r="E15" s="85"/>
      <c r="F15" s="85"/>
      <c r="G15" s="85"/>
      <c r="H15" s="85"/>
      <c r="I15" s="85"/>
      <c r="J15" s="85"/>
      <c r="K15" s="86"/>
      <c r="L15" s="8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2" customFormat="1" ht="15.75">
      <c r="A16" s="5"/>
      <c r="B16" s="9" t="s">
        <v>50</v>
      </c>
      <c r="C16" s="57">
        <v>11099</v>
      </c>
      <c r="D16" s="85"/>
      <c r="E16" s="85"/>
      <c r="F16" s="85"/>
      <c r="G16" s="85"/>
      <c r="H16" s="85"/>
      <c r="I16" s="85"/>
      <c r="J16" s="85"/>
      <c r="K16" s="86"/>
      <c r="L16" s="8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2" customFormat="1" ht="16.5" thickBot="1">
      <c r="A17" s="5"/>
      <c r="B17" s="12" t="s">
        <v>51</v>
      </c>
      <c r="C17" s="58">
        <f>SUM(C14:C16)</f>
        <v>150462.33599999998</v>
      </c>
      <c r="D17" s="87"/>
      <c r="E17" s="87"/>
      <c r="F17" s="87"/>
      <c r="G17" s="87"/>
      <c r="H17" s="87"/>
      <c r="I17" s="87"/>
      <c r="J17" s="87"/>
      <c r="K17" s="88"/>
      <c r="L17" s="8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2" customFormat="1" ht="16.5" thickBot="1">
      <c r="A18" s="5"/>
      <c r="B18" s="13"/>
      <c r="C18" s="14"/>
      <c r="D18" s="95"/>
      <c r="E18" s="95"/>
      <c r="F18" s="95"/>
      <c r="G18" s="95"/>
      <c r="H18" s="95"/>
      <c r="I18" s="95"/>
      <c r="J18" s="95"/>
      <c r="K18" s="95"/>
      <c r="L18" s="8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9" s="64" customFormat="1" ht="15.75">
      <c r="A19" s="61"/>
      <c r="B19" s="92" t="s">
        <v>20</v>
      </c>
      <c r="C19" s="96" t="s">
        <v>55</v>
      </c>
      <c r="D19" s="97"/>
      <c r="E19" s="97"/>
      <c r="F19" s="98"/>
      <c r="G19" s="89" t="s">
        <v>56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65" t="s">
        <v>52</v>
      </c>
      <c r="U19" s="62"/>
      <c r="V19" s="62"/>
      <c r="W19" s="63"/>
      <c r="X19" s="63"/>
      <c r="Y19" s="63"/>
      <c r="Z19" s="63"/>
      <c r="AA19" s="63"/>
      <c r="AB19" s="63"/>
      <c r="AC19" s="63"/>
    </row>
    <row r="20" spans="1:22" s="4" customFormat="1" ht="15.75">
      <c r="A20" s="15"/>
      <c r="B20" s="93"/>
      <c r="C20" s="78" t="s">
        <v>59</v>
      </c>
      <c r="D20" s="76" t="s">
        <v>46</v>
      </c>
      <c r="E20" s="76" t="s">
        <v>58</v>
      </c>
      <c r="F20" s="74" t="s">
        <v>47</v>
      </c>
      <c r="G20" s="99" t="s">
        <v>57</v>
      </c>
      <c r="H20" s="16" t="s">
        <v>21</v>
      </c>
      <c r="I20" s="16" t="s">
        <v>22</v>
      </c>
      <c r="J20" s="16" t="s">
        <v>23</v>
      </c>
      <c r="K20" s="16" t="s">
        <v>24</v>
      </c>
      <c r="L20" s="16" t="s">
        <v>25</v>
      </c>
      <c r="M20" s="16" t="s">
        <v>26</v>
      </c>
      <c r="N20" s="16" t="s">
        <v>27</v>
      </c>
      <c r="O20" s="16" t="s">
        <v>28</v>
      </c>
      <c r="P20" s="16" t="s">
        <v>29</v>
      </c>
      <c r="Q20" s="16" t="s">
        <v>30</v>
      </c>
      <c r="R20" s="16" t="s">
        <v>31</v>
      </c>
      <c r="S20" s="17" t="s">
        <v>32</v>
      </c>
      <c r="T20" s="66" t="s">
        <v>33</v>
      </c>
      <c r="U20" s="15"/>
      <c r="V20" s="15"/>
    </row>
    <row r="21" spans="1:22" s="4" customFormat="1" ht="15.75">
      <c r="A21" s="15"/>
      <c r="B21" s="94"/>
      <c r="C21" s="79"/>
      <c r="D21" s="77"/>
      <c r="E21" s="77"/>
      <c r="F21" s="75"/>
      <c r="G21" s="99"/>
      <c r="H21" s="16"/>
      <c r="I21" s="16"/>
      <c r="J21" s="16"/>
      <c r="K21" s="18"/>
      <c r="L21" s="18"/>
      <c r="M21" s="18"/>
      <c r="N21" s="18"/>
      <c r="O21" s="18"/>
      <c r="P21" s="18"/>
      <c r="Q21" s="18"/>
      <c r="R21" s="18"/>
      <c r="S21" s="19"/>
      <c r="T21" s="67"/>
      <c r="U21" s="15"/>
      <c r="V21" s="15"/>
    </row>
    <row r="22" spans="1:22" s="2" customFormat="1" ht="15.75">
      <c r="A22" s="5"/>
      <c r="B22" s="20" t="s">
        <v>64</v>
      </c>
      <c r="C22" s="21"/>
      <c r="D22" s="21"/>
      <c r="E22" s="21"/>
      <c r="F22" s="22"/>
      <c r="G22" s="23" t="s">
        <v>34</v>
      </c>
      <c r="H22" s="24"/>
      <c r="I22" s="24"/>
      <c r="J22" s="24"/>
      <c r="K22" s="25"/>
      <c r="L22" s="25"/>
      <c r="M22" s="25"/>
      <c r="N22" s="25"/>
      <c r="O22" s="25"/>
      <c r="P22" s="5"/>
      <c r="Q22" s="25"/>
      <c r="R22" s="25"/>
      <c r="S22" s="26"/>
      <c r="T22" s="68">
        <f aca="true" t="shared" si="0" ref="T22:T28">SUM(H22:S22)</f>
        <v>0</v>
      </c>
      <c r="U22" s="5"/>
      <c r="V22" s="5"/>
    </row>
    <row r="23" spans="1:22" s="2" customFormat="1" ht="15.75">
      <c r="A23" s="5"/>
      <c r="B23" s="49" t="s">
        <v>65</v>
      </c>
      <c r="C23" s="50" t="s">
        <v>66</v>
      </c>
      <c r="D23" s="21">
        <v>1</v>
      </c>
      <c r="E23" s="53">
        <v>40000</v>
      </c>
      <c r="F23" s="54">
        <f>D23*E23</f>
        <v>40000</v>
      </c>
      <c r="G23" s="23" t="s">
        <v>34</v>
      </c>
      <c r="H23" s="24"/>
      <c r="I23" s="24"/>
      <c r="J23" s="24"/>
      <c r="K23" s="25"/>
      <c r="L23" s="25"/>
      <c r="M23" s="25"/>
      <c r="N23" s="25"/>
      <c r="O23" s="25">
        <v>40762.32</v>
      </c>
      <c r="P23" s="25"/>
      <c r="Q23" s="25"/>
      <c r="R23" s="25"/>
      <c r="S23" s="26"/>
      <c r="T23" s="101">
        <f t="shared" si="0"/>
        <v>40762.32</v>
      </c>
      <c r="U23" s="5"/>
      <c r="V23" s="5"/>
    </row>
    <row r="24" spans="1:22" s="2" customFormat="1" ht="31.5">
      <c r="A24" s="5"/>
      <c r="B24" s="27" t="s">
        <v>67</v>
      </c>
      <c r="C24" s="50" t="s">
        <v>68</v>
      </c>
      <c r="D24" s="21">
        <v>2</v>
      </c>
      <c r="E24" s="53">
        <v>3000</v>
      </c>
      <c r="F24" s="54">
        <f aca="true" t="shared" si="1" ref="F24:F30">D24*E24</f>
        <v>6000</v>
      </c>
      <c r="G24" s="23" t="s">
        <v>34</v>
      </c>
      <c r="H24" s="24"/>
      <c r="I24" s="24"/>
      <c r="J24" s="24"/>
      <c r="K24" s="25"/>
      <c r="L24" s="25"/>
      <c r="M24" s="25"/>
      <c r="N24" s="25"/>
      <c r="O24" s="25">
        <v>6109.45</v>
      </c>
      <c r="P24" s="25"/>
      <c r="Q24" s="25"/>
      <c r="R24" s="25"/>
      <c r="S24" s="26"/>
      <c r="T24" s="101">
        <f t="shared" si="0"/>
        <v>6109.45</v>
      </c>
      <c r="U24" s="5"/>
      <c r="V24" s="5"/>
    </row>
    <row r="25" spans="1:22" s="2" customFormat="1" ht="31.5">
      <c r="A25" s="5"/>
      <c r="B25" s="27" t="s">
        <v>69</v>
      </c>
      <c r="C25" s="50" t="s">
        <v>70</v>
      </c>
      <c r="D25" s="21">
        <v>40</v>
      </c>
      <c r="E25" s="53">
        <v>1000</v>
      </c>
      <c r="F25" s="54">
        <f t="shared" si="1"/>
        <v>40000</v>
      </c>
      <c r="G25" s="23" t="s">
        <v>34</v>
      </c>
      <c r="H25" s="24"/>
      <c r="I25" s="24"/>
      <c r="J25" s="24">
        <v>39804.11</v>
      </c>
      <c r="K25" s="25"/>
      <c r="L25" s="25"/>
      <c r="M25" s="25"/>
      <c r="N25" s="25"/>
      <c r="O25" s="25"/>
      <c r="P25" s="25"/>
      <c r="Q25" s="25"/>
      <c r="R25" s="25"/>
      <c r="S25" s="26"/>
      <c r="T25" s="101">
        <f t="shared" si="0"/>
        <v>39804.11</v>
      </c>
      <c r="U25" s="5"/>
      <c r="V25" s="5"/>
    </row>
    <row r="26" spans="1:22" s="2" customFormat="1" ht="15.75">
      <c r="A26" s="5"/>
      <c r="B26" s="27" t="s">
        <v>71</v>
      </c>
      <c r="C26" s="50" t="s">
        <v>72</v>
      </c>
      <c r="D26" s="21">
        <v>28</v>
      </c>
      <c r="E26" s="53">
        <v>230</v>
      </c>
      <c r="F26" s="54">
        <f t="shared" si="1"/>
        <v>6440</v>
      </c>
      <c r="G26" s="23" t="s">
        <v>34</v>
      </c>
      <c r="H26" s="24"/>
      <c r="I26" s="24"/>
      <c r="J26" s="24"/>
      <c r="K26" s="25"/>
      <c r="L26" s="25">
        <v>5154.47</v>
      </c>
      <c r="M26" s="25"/>
      <c r="N26" s="25"/>
      <c r="O26" s="25"/>
      <c r="P26" s="5"/>
      <c r="Q26" s="25"/>
      <c r="R26" s="25"/>
      <c r="S26" s="26"/>
      <c r="T26" s="101">
        <f t="shared" si="0"/>
        <v>5154.47</v>
      </c>
      <c r="U26" s="5"/>
      <c r="V26" s="5"/>
    </row>
    <row r="27" spans="1:22" s="2" customFormat="1" ht="15.75">
      <c r="A27" s="5"/>
      <c r="B27" s="27" t="s">
        <v>73</v>
      </c>
      <c r="C27" s="50" t="s">
        <v>70</v>
      </c>
      <c r="D27" s="21">
        <v>2</v>
      </c>
      <c r="E27" s="53">
        <v>12000</v>
      </c>
      <c r="F27" s="54">
        <f t="shared" si="1"/>
        <v>24000</v>
      </c>
      <c r="G27" s="23" t="s">
        <v>34</v>
      </c>
      <c r="H27" s="24"/>
      <c r="I27" s="24"/>
      <c r="J27" s="24"/>
      <c r="K27" s="25"/>
      <c r="L27" s="25"/>
      <c r="M27" s="25"/>
      <c r="N27" s="25"/>
      <c r="O27" s="25"/>
      <c r="P27" s="25"/>
      <c r="Q27" s="25">
        <v>24000</v>
      </c>
      <c r="R27" s="25"/>
      <c r="S27" s="26"/>
      <c r="T27" s="101">
        <f t="shared" si="0"/>
        <v>24000</v>
      </c>
      <c r="U27" s="5"/>
      <c r="V27" s="5"/>
    </row>
    <row r="28" spans="1:22" s="2" customFormat="1" ht="15.75">
      <c r="A28" s="5"/>
      <c r="B28" s="28" t="s">
        <v>74</v>
      </c>
      <c r="C28" s="51" t="s">
        <v>34</v>
      </c>
      <c r="D28" s="29"/>
      <c r="E28" s="55"/>
      <c r="F28" s="54">
        <v>34000</v>
      </c>
      <c r="G28" s="23" t="s">
        <v>34</v>
      </c>
      <c r="H28" s="30"/>
      <c r="I28" s="30"/>
      <c r="J28" s="30"/>
      <c r="K28" s="31"/>
      <c r="L28" s="31"/>
      <c r="M28" s="31"/>
      <c r="N28" s="31"/>
      <c r="O28" s="31"/>
      <c r="P28" s="31"/>
      <c r="Q28" s="31"/>
      <c r="R28" s="31"/>
      <c r="S28" s="32"/>
      <c r="T28" s="101">
        <f t="shared" si="0"/>
        <v>0</v>
      </c>
      <c r="U28" s="5"/>
      <c r="V28" s="5"/>
    </row>
    <row r="29" spans="1:22" s="2" customFormat="1" ht="15.75">
      <c r="A29" s="5"/>
      <c r="B29" s="20" t="s">
        <v>75</v>
      </c>
      <c r="C29" s="51"/>
      <c r="D29" s="29"/>
      <c r="E29" s="55"/>
      <c r="F29" s="54">
        <f t="shared" si="1"/>
        <v>0</v>
      </c>
      <c r="G29" s="33" t="s">
        <v>34</v>
      </c>
      <c r="H29" s="30"/>
      <c r="I29" s="30">
        <v>6676.86</v>
      </c>
      <c r="J29" s="30"/>
      <c r="K29" s="31"/>
      <c r="L29" s="31"/>
      <c r="M29" s="31"/>
      <c r="N29" s="31"/>
      <c r="O29" s="31"/>
      <c r="P29" s="31"/>
      <c r="Q29" s="31"/>
      <c r="R29" s="31"/>
      <c r="S29" s="32"/>
      <c r="T29" s="102">
        <f>SUM(H29:S29)</f>
        <v>6676.86</v>
      </c>
      <c r="U29" s="5"/>
      <c r="V29" s="5"/>
    </row>
    <row r="30" spans="1:22" s="2" customFormat="1" ht="15.75">
      <c r="A30" s="5"/>
      <c r="B30" s="70" t="s">
        <v>76</v>
      </c>
      <c r="C30" s="29"/>
      <c r="D30" s="29"/>
      <c r="E30" s="55"/>
      <c r="F30" s="54">
        <f t="shared" si="1"/>
        <v>0</v>
      </c>
      <c r="G30" s="33" t="s">
        <v>34</v>
      </c>
      <c r="H30" s="30"/>
      <c r="I30" s="30"/>
      <c r="J30" s="30"/>
      <c r="K30" s="31">
        <v>4650</v>
      </c>
      <c r="L30" s="31"/>
      <c r="M30" s="31"/>
      <c r="N30" s="31"/>
      <c r="O30" s="31"/>
      <c r="P30" s="31"/>
      <c r="Q30" s="31"/>
      <c r="R30" s="31"/>
      <c r="S30" s="32"/>
      <c r="T30" s="102">
        <f>SUM(H30:S30)</f>
        <v>4650</v>
      </c>
      <c r="U30" s="5"/>
      <c r="V30" s="5"/>
    </row>
    <row r="31" spans="1:22" s="2" customFormat="1" ht="15.75">
      <c r="A31" s="5"/>
      <c r="B31" s="70" t="s">
        <v>77</v>
      </c>
      <c r="C31" s="29"/>
      <c r="D31" s="29"/>
      <c r="E31" s="55"/>
      <c r="F31" s="71"/>
      <c r="G31" s="33" t="s">
        <v>34</v>
      </c>
      <c r="H31" s="30"/>
      <c r="I31" s="30"/>
      <c r="J31" s="30"/>
      <c r="K31" s="31"/>
      <c r="L31" s="31"/>
      <c r="M31" s="31"/>
      <c r="N31" s="31"/>
      <c r="O31" s="31">
        <v>11348.07</v>
      </c>
      <c r="P31" s="31"/>
      <c r="Q31" s="31"/>
      <c r="R31" s="31"/>
      <c r="S31" s="32"/>
      <c r="T31" s="102">
        <f>SUM(O31:S31)</f>
        <v>11348.07</v>
      </c>
      <c r="U31" s="5"/>
      <c r="V31" s="5"/>
    </row>
    <row r="32" spans="1:22" s="2" customFormat="1" ht="31.5">
      <c r="A32" s="5"/>
      <c r="B32" s="70" t="s">
        <v>78</v>
      </c>
      <c r="C32" s="29"/>
      <c r="D32" s="29"/>
      <c r="E32" s="55"/>
      <c r="F32" s="71"/>
      <c r="G32" s="33" t="s">
        <v>34</v>
      </c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1">
        <v>2481.1</v>
      </c>
      <c r="S32" s="32"/>
      <c r="T32" s="102">
        <f>SUM(P32:S32)</f>
        <v>2481.1</v>
      </c>
      <c r="U32" s="5"/>
      <c r="V32" s="5"/>
    </row>
    <row r="33" spans="1:22" s="3" customFormat="1" ht="16.5" thickBot="1">
      <c r="A33" s="8"/>
      <c r="B33" s="34" t="s">
        <v>35</v>
      </c>
      <c r="C33" s="35"/>
      <c r="D33" s="35"/>
      <c r="E33" s="59"/>
      <c r="F33" s="60">
        <f>SUM(F22:F28)</f>
        <v>150440</v>
      </c>
      <c r="G33" s="36" t="s">
        <v>34</v>
      </c>
      <c r="H33" s="37">
        <f>SUM(H29:H30)</f>
        <v>0</v>
      </c>
      <c r="I33" s="37">
        <f>SUM(I29:I30)</f>
        <v>6676.86</v>
      </c>
      <c r="J33" s="37">
        <f>SUM(J22:J30)</f>
        <v>39804.11</v>
      </c>
      <c r="K33" s="37">
        <f>SUM(K22:K30)</f>
        <v>4650</v>
      </c>
      <c r="L33" s="37">
        <f>SUM(L22:L27)</f>
        <v>5154.47</v>
      </c>
      <c r="M33" s="37">
        <f>SUM(M22:M29)</f>
        <v>0</v>
      </c>
      <c r="N33" s="37">
        <f>SUM(N22:N29)</f>
        <v>0</v>
      </c>
      <c r="O33" s="37">
        <f>SUM(O22:O31)</f>
        <v>58219.84</v>
      </c>
      <c r="P33" s="37">
        <f>SUM(P21:P32)</f>
        <v>0</v>
      </c>
      <c r="Q33" s="37">
        <f>SUM(Q22:Q28)</f>
        <v>24000</v>
      </c>
      <c r="R33" s="37">
        <f>SUM(R22:R32)</f>
        <v>2481.1</v>
      </c>
      <c r="S33" s="38">
        <f>SUM(S22:S24)</f>
        <v>0</v>
      </c>
      <c r="T33" s="100">
        <f>SUM(T22:T32)</f>
        <v>140986.38</v>
      </c>
      <c r="U33" s="8"/>
      <c r="V33" s="8"/>
    </row>
    <row r="34" spans="1:22" s="2" customFormat="1" ht="15.75">
      <c r="A34" s="5"/>
      <c r="B34" s="72" t="s">
        <v>61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5"/>
      <c r="S34" s="5"/>
      <c r="T34" s="5"/>
      <c r="U34" s="5"/>
      <c r="V34" s="5"/>
    </row>
    <row r="35" spans="1:22" s="2" customFormat="1" ht="15.75">
      <c r="A35" s="5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5"/>
      <c r="S35" s="5"/>
      <c r="T35" s="5"/>
      <c r="U35" s="5"/>
      <c r="V35" s="5"/>
    </row>
    <row r="36" spans="1:22" s="2" customFormat="1" ht="15.75">
      <c r="A36" s="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5"/>
      <c r="S36" s="5"/>
      <c r="T36" s="5"/>
      <c r="U36" s="5"/>
      <c r="V36" s="5"/>
    </row>
    <row r="37" spans="1:22" s="3" customFormat="1" ht="15.75">
      <c r="A37" s="40"/>
      <c r="B37" s="41" t="s">
        <v>36</v>
      </c>
      <c r="C37" s="4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s="3" customFormat="1" ht="15.75">
      <c r="A38" s="40"/>
      <c r="B38" s="41" t="s">
        <v>37</v>
      </c>
      <c r="C38" s="42" t="s">
        <v>60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s="2" customFormat="1" ht="15.75">
      <c r="A39" s="43"/>
      <c r="B39" s="43"/>
      <c r="C39" s="4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2" customFormat="1" ht="15.75">
      <c r="A40" s="43">
        <v>1</v>
      </c>
      <c r="B40" s="45" t="str">
        <f>B14</f>
        <v>Перевыполнение  ТР  на  01.01.2014год.</v>
      </c>
      <c r="C40" s="46">
        <f>C14</f>
        <v>-5993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5"/>
      <c r="Q40" s="5"/>
      <c r="R40" s="5"/>
      <c r="S40" s="5"/>
      <c r="T40" s="5"/>
      <c r="U40" s="5"/>
      <c r="V40" s="5"/>
    </row>
    <row r="41" spans="1:22" s="2" customFormat="1" ht="15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5"/>
      <c r="Q41" s="5"/>
      <c r="R41" s="5"/>
      <c r="S41" s="5"/>
      <c r="T41" s="5"/>
      <c r="U41" s="5"/>
      <c r="V41" s="5"/>
    </row>
    <row r="42" spans="1:22" s="3" customFormat="1" ht="15.75">
      <c r="A42" s="40"/>
      <c r="B42" s="40"/>
      <c r="C42" s="47" t="s">
        <v>21</v>
      </c>
      <c r="D42" s="47" t="s">
        <v>22</v>
      </c>
      <c r="E42" s="47" t="s">
        <v>23</v>
      </c>
      <c r="F42" s="47" t="s">
        <v>24</v>
      </c>
      <c r="G42" s="47" t="s">
        <v>25</v>
      </c>
      <c r="H42" s="47" t="s">
        <v>26</v>
      </c>
      <c r="I42" s="47" t="s">
        <v>44</v>
      </c>
      <c r="J42" s="47" t="s">
        <v>28</v>
      </c>
      <c r="K42" s="47" t="s">
        <v>29</v>
      </c>
      <c r="L42" s="47" t="s">
        <v>30</v>
      </c>
      <c r="M42" s="47" t="s">
        <v>31</v>
      </c>
      <c r="N42" s="47" t="s">
        <v>32</v>
      </c>
      <c r="O42" s="47" t="s">
        <v>45</v>
      </c>
      <c r="P42" s="8"/>
      <c r="Q42" s="8"/>
      <c r="R42" s="8"/>
      <c r="S42" s="8"/>
      <c r="T42" s="8"/>
      <c r="U42" s="8"/>
      <c r="V42" s="8"/>
    </row>
    <row r="43" spans="1:22" s="2" customFormat="1" ht="15.75">
      <c r="A43" s="43">
        <v>2</v>
      </c>
      <c r="B43" s="45" t="s">
        <v>38</v>
      </c>
      <c r="C43" s="46">
        <v>12040</v>
      </c>
      <c r="D43" s="46">
        <v>12040</v>
      </c>
      <c r="E43" s="46">
        <v>12040</v>
      </c>
      <c r="F43" s="46">
        <v>12040</v>
      </c>
      <c r="G43" s="46">
        <v>12040</v>
      </c>
      <c r="H43" s="46">
        <v>12040</v>
      </c>
      <c r="I43" s="46">
        <v>12040</v>
      </c>
      <c r="J43" s="46">
        <v>12040</v>
      </c>
      <c r="K43" s="46">
        <v>12040</v>
      </c>
      <c r="L43" s="46">
        <v>12040</v>
      </c>
      <c r="M43" s="46">
        <v>12040</v>
      </c>
      <c r="N43" s="46">
        <v>12140</v>
      </c>
      <c r="O43" s="103">
        <f aca="true" t="shared" si="2" ref="O43:O48">SUM(C43:N43)</f>
        <v>144580</v>
      </c>
      <c r="P43" s="5"/>
      <c r="Q43" s="5"/>
      <c r="R43" s="5"/>
      <c r="S43" s="5"/>
      <c r="T43" s="5"/>
      <c r="U43" s="5"/>
      <c r="V43" s="5"/>
    </row>
    <row r="44" spans="1:22" s="2" customFormat="1" ht="15.75">
      <c r="A44" s="43">
        <v>3</v>
      </c>
      <c r="B44" s="43" t="s">
        <v>48</v>
      </c>
      <c r="C44" s="46">
        <v>924</v>
      </c>
      <c r="D44" s="46">
        <v>924</v>
      </c>
      <c r="E44" s="46">
        <v>924</v>
      </c>
      <c r="F44" s="46">
        <v>924</v>
      </c>
      <c r="G44" s="46">
        <v>924</v>
      </c>
      <c r="H44" s="46">
        <v>924</v>
      </c>
      <c r="I44" s="46">
        <v>1249</v>
      </c>
      <c r="J44" s="46">
        <v>1249</v>
      </c>
      <c r="K44" s="46">
        <v>1249</v>
      </c>
      <c r="L44" s="46">
        <v>1249</v>
      </c>
      <c r="M44" s="46">
        <v>1249</v>
      </c>
      <c r="N44" s="46">
        <v>1249</v>
      </c>
      <c r="O44" s="103">
        <f t="shared" si="2"/>
        <v>13038</v>
      </c>
      <c r="P44" s="5"/>
      <c r="Q44" s="5"/>
      <c r="R44" s="5"/>
      <c r="S44" s="5"/>
      <c r="T44" s="5"/>
      <c r="U44" s="5"/>
      <c r="V44" s="5"/>
    </row>
    <row r="45" spans="1:22" s="2" customFormat="1" ht="15.75">
      <c r="A45" s="43">
        <v>4</v>
      </c>
      <c r="B45" s="45" t="s">
        <v>39</v>
      </c>
      <c r="C45" s="46">
        <f>C43*0.95</f>
        <v>11438</v>
      </c>
      <c r="D45" s="46">
        <f>D43*1.05</f>
        <v>12642</v>
      </c>
      <c r="E45" s="46">
        <f>E43*1.04</f>
        <v>12521.6</v>
      </c>
      <c r="F45" s="46">
        <f>F43*0.88</f>
        <v>10595.2</v>
      </c>
      <c r="G45" s="46">
        <f>G43*0.99</f>
        <v>11919.6</v>
      </c>
      <c r="H45" s="46">
        <f>H43*0.9</f>
        <v>10836</v>
      </c>
      <c r="I45" s="46">
        <f>I43*1.05</f>
        <v>12642</v>
      </c>
      <c r="J45" s="46">
        <f>J43*1.05</f>
        <v>12642</v>
      </c>
      <c r="K45" s="46">
        <f>K43*1.07</f>
        <v>12882.800000000001</v>
      </c>
      <c r="L45" s="46">
        <f>L43*0.91</f>
        <v>10956.4</v>
      </c>
      <c r="M45" s="46">
        <f>M43*0.99</f>
        <v>11919.6</v>
      </c>
      <c r="N45" s="46">
        <v>13585</v>
      </c>
      <c r="O45" s="103">
        <f t="shared" si="2"/>
        <v>144580.2</v>
      </c>
      <c r="P45" s="5"/>
      <c r="Q45" s="5"/>
      <c r="R45" s="5"/>
      <c r="S45" s="5"/>
      <c r="T45" s="5"/>
      <c r="U45" s="5"/>
      <c r="V45" s="5"/>
    </row>
    <row r="46" spans="1:22" s="2" customFormat="1" ht="15.75">
      <c r="A46" s="43">
        <v>5</v>
      </c>
      <c r="B46" s="45" t="s">
        <v>40</v>
      </c>
      <c r="C46" s="46">
        <f aca="true" t="shared" si="3" ref="C46:H46">C44</f>
        <v>924</v>
      </c>
      <c r="D46" s="46">
        <f t="shared" si="3"/>
        <v>924</v>
      </c>
      <c r="E46" s="46">
        <f t="shared" si="3"/>
        <v>924</v>
      </c>
      <c r="F46" s="46">
        <f t="shared" si="3"/>
        <v>924</v>
      </c>
      <c r="G46" s="46">
        <f t="shared" si="3"/>
        <v>924</v>
      </c>
      <c r="H46" s="46">
        <f t="shared" si="3"/>
        <v>924</v>
      </c>
      <c r="I46" s="46">
        <f aca="true" t="shared" si="4" ref="I46:N46">I44</f>
        <v>1249</v>
      </c>
      <c r="J46" s="46">
        <f t="shared" si="4"/>
        <v>1249</v>
      </c>
      <c r="K46" s="46">
        <f t="shared" si="4"/>
        <v>1249</v>
      </c>
      <c r="L46" s="46">
        <f t="shared" si="4"/>
        <v>1249</v>
      </c>
      <c r="M46" s="46">
        <f t="shared" si="4"/>
        <v>1249</v>
      </c>
      <c r="N46" s="46">
        <f t="shared" si="4"/>
        <v>1249</v>
      </c>
      <c r="O46" s="103">
        <f t="shared" si="2"/>
        <v>13038</v>
      </c>
      <c r="P46" s="5"/>
      <c r="Q46" s="5"/>
      <c r="R46" s="5"/>
      <c r="S46" s="5"/>
      <c r="T46" s="5"/>
      <c r="U46" s="5"/>
      <c r="V46" s="5"/>
    </row>
    <row r="47" spans="1:22" s="2" customFormat="1" ht="15.75">
      <c r="A47" s="43">
        <v>6</v>
      </c>
      <c r="B47" s="45" t="s">
        <v>41</v>
      </c>
      <c r="C47" s="46">
        <f aca="true" t="shared" si="5" ref="C47:H47">SUM(C45:C46)</f>
        <v>12362</v>
      </c>
      <c r="D47" s="46">
        <f t="shared" si="5"/>
        <v>13566</v>
      </c>
      <c r="E47" s="46">
        <f t="shared" si="5"/>
        <v>13445.6</v>
      </c>
      <c r="F47" s="46">
        <f t="shared" si="5"/>
        <v>11519.2</v>
      </c>
      <c r="G47" s="46">
        <f t="shared" si="5"/>
        <v>12843.6</v>
      </c>
      <c r="H47" s="46">
        <f t="shared" si="5"/>
        <v>11760</v>
      </c>
      <c r="I47" s="46">
        <f aca="true" t="shared" si="6" ref="I47:N47">SUM(I45:I46)</f>
        <v>13891</v>
      </c>
      <c r="J47" s="46">
        <f t="shared" si="6"/>
        <v>13891</v>
      </c>
      <c r="K47" s="46">
        <f t="shared" si="6"/>
        <v>14131.800000000001</v>
      </c>
      <c r="L47" s="46">
        <f t="shared" si="6"/>
        <v>12205.4</v>
      </c>
      <c r="M47" s="46">
        <f t="shared" si="6"/>
        <v>13168.6</v>
      </c>
      <c r="N47" s="46">
        <f t="shared" si="6"/>
        <v>14834</v>
      </c>
      <c r="O47" s="103">
        <f t="shared" si="2"/>
        <v>157618.19999999998</v>
      </c>
      <c r="P47" s="5"/>
      <c r="Q47" s="5"/>
      <c r="R47" s="5"/>
      <c r="S47" s="5"/>
      <c r="T47" s="5"/>
      <c r="U47" s="5"/>
      <c r="V47" s="5"/>
    </row>
    <row r="48" spans="1:22" s="2" customFormat="1" ht="15.75">
      <c r="A48" s="43">
        <v>7</v>
      </c>
      <c r="B48" s="45" t="s">
        <v>42</v>
      </c>
      <c r="C48" s="46">
        <f aca="true" t="shared" si="7" ref="C48:N48">H33</f>
        <v>0</v>
      </c>
      <c r="D48" s="46">
        <f t="shared" si="7"/>
        <v>6676.86</v>
      </c>
      <c r="E48" s="46">
        <f t="shared" si="7"/>
        <v>39804.11</v>
      </c>
      <c r="F48" s="46">
        <f t="shared" si="7"/>
        <v>4650</v>
      </c>
      <c r="G48" s="46">
        <f t="shared" si="7"/>
        <v>5154.47</v>
      </c>
      <c r="H48" s="46">
        <f t="shared" si="7"/>
        <v>0</v>
      </c>
      <c r="I48" s="46">
        <f t="shared" si="7"/>
        <v>0</v>
      </c>
      <c r="J48" s="46">
        <f t="shared" si="7"/>
        <v>58219.84</v>
      </c>
      <c r="K48" s="46">
        <f t="shared" si="7"/>
        <v>0</v>
      </c>
      <c r="L48" s="46">
        <f t="shared" si="7"/>
        <v>24000</v>
      </c>
      <c r="M48" s="46">
        <f t="shared" si="7"/>
        <v>2481.1</v>
      </c>
      <c r="N48" s="46">
        <f t="shared" si="7"/>
        <v>0</v>
      </c>
      <c r="O48" s="103">
        <f t="shared" si="2"/>
        <v>140986.38</v>
      </c>
      <c r="P48" s="5"/>
      <c r="Q48" s="5"/>
      <c r="R48" s="5"/>
      <c r="S48" s="5"/>
      <c r="T48" s="5"/>
      <c r="U48" s="5"/>
      <c r="V48" s="5"/>
    </row>
    <row r="49" spans="1:22" s="3" customFormat="1" ht="15.75">
      <c r="A49" s="40">
        <v>8</v>
      </c>
      <c r="B49" s="69" t="s">
        <v>43</v>
      </c>
      <c r="C49" s="48">
        <f>C40+C47-C48</f>
        <v>6369</v>
      </c>
      <c r="D49" s="48">
        <f aca="true" t="shared" si="8" ref="D49:N49">C49+D47-D48</f>
        <v>13258.14</v>
      </c>
      <c r="E49" s="48">
        <f t="shared" si="8"/>
        <v>-13100.370000000003</v>
      </c>
      <c r="F49" s="48">
        <f t="shared" si="8"/>
        <v>-6231.170000000002</v>
      </c>
      <c r="G49" s="48">
        <f t="shared" si="8"/>
        <v>1457.9599999999982</v>
      </c>
      <c r="H49" s="48">
        <f t="shared" si="8"/>
        <v>13217.96</v>
      </c>
      <c r="I49" s="48">
        <f t="shared" si="8"/>
        <v>27108.96</v>
      </c>
      <c r="J49" s="48">
        <f t="shared" si="8"/>
        <v>-17219.879999999997</v>
      </c>
      <c r="K49" s="48">
        <f t="shared" si="8"/>
        <v>-3088.0799999999963</v>
      </c>
      <c r="L49" s="48">
        <f t="shared" si="8"/>
        <v>-14882.679999999997</v>
      </c>
      <c r="M49" s="48">
        <f t="shared" si="8"/>
        <v>-4195.179999999997</v>
      </c>
      <c r="N49" s="48">
        <f t="shared" si="8"/>
        <v>10638.820000000003</v>
      </c>
      <c r="O49" s="103">
        <f>C40-O48+O47</f>
        <v>10638.819999999978</v>
      </c>
      <c r="P49" s="8"/>
      <c r="Q49" s="8"/>
      <c r="R49" s="8"/>
      <c r="S49" s="8"/>
      <c r="T49" s="8"/>
      <c r="U49" s="8"/>
      <c r="V49" s="8"/>
    </row>
    <row r="50" spans="1:22" s="2" customFormat="1" ht="15.75">
      <c r="A50" s="5"/>
      <c r="B50" s="5"/>
      <c r="C50" s="4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</sheetData>
  <sheetProtection/>
  <mergeCells count="27">
    <mergeCell ref="D14:K14"/>
    <mergeCell ref="D15:K15"/>
    <mergeCell ref="D16:K16"/>
    <mergeCell ref="D17:K17"/>
    <mergeCell ref="G19:S19"/>
    <mergeCell ref="B19:B21"/>
    <mergeCell ref="D18:K18"/>
    <mergeCell ref="C19:F19"/>
    <mergeCell ref="G20:G21"/>
    <mergeCell ref="D10:K10"/>
    <mergeCell ref="D11:K11"/>
    <mergeCell ref="D4:K4"/>
    <mergeCell ref="D5:K5"/>
    <mergeCell ref="D12:K12"/>
    <mergeCell ref="D7:K7"/>
    <mergeCell ref="D8:K8"/>
    <mergeCell ref="D9:K9"/>
    <mergeCell ref="B34:Q35"/>
    <mergeCell ref="F20:F21"/>
    <mergeCell ref="E20:E21"/>
    <mergeCell ref="C20:C21"/>
    <mergeCell ref="D20:D21"/>
    <mergeCell ref="A1:I1"/>
    <mergeCell ref="A2:I2"/>
    <mergeCell ref="D3:K3"/>
    <mergeCell ref="D6:K6"/>
    <mergeCell ref="D13:K13"/>
  </mergeCells>
  <printOptions horizontalCentered="1"/>
  <pageMargins left="0.7874015748031497" right="0.3937007874015748" top="0.7874015748031497" bottom="0.1968503937007874" header="0.5118110236220472" footer="0.5118110236220472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2013-01-10T11:35:37Z</cp:lastPrinted>
  <dcterms:modified xsi:type="dcterms:W3CDTF">2015-01-13T09:39:40Z</dcterms:modified>
  <cp:category/>
  <cp:version/>
  <cp:contentType/>
  <cp:contentStatus/>
</cp:coreProperties>
</file>