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Унив14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<sst xmlns="http://schemas.openxmlformats.org/spreadsheetml/2006/main" count="86" uniqueCount="70">
  <si>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Приведенная площадь(кв.м)</t>
  </si>
  <si>
    <t>Дополнительная информация по дому</t>
  </si>
  <si>
    <t>Количество квартир</t>
  </si>
  <si>
    <t>Количество жильцов</t>
  </si>
  <si>
    <t xml:space="preserve">Места расположения э\щитовых в подъездах – 1,3 подъезды </t>
  </si>
  <si>
    <t>Материал стен</t>
  </si>
  <si>
    <t>к/п</t>
  </si>
  <si>
    <t>Место расположения ввода ХВС и ГВС</t>
  </si>
  <si>
    <t>Год постройки</t>
  </si>
  <si>
    <t>Количество теплоузлов – 2</t>
  </si>
  <si>
    <t>Этажность</t>
  </si>
  <si>
    <t>Количество арендаторов и собственников нежилых помещений</t>
  </si>
  <si>
    <t>Подъезды</t>
  </si>
  <si>
    <t xml:space="preserve">Принадлежность  ТОС: "Университетский", Егорова П.И. </t>
  </si>
  <si>
    <t>Площадь придомовой территории (кв.м.)</t>
  </si>
  <si>
    <t xml:space="preserve">Обслуживает ТУ №2 тел. 43-39-16 </t>
  </si>
  <si>
    <t>Площадь лестничной клетки (кв.м.)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</si>
  <si>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</si>
  <si>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</si>
  <si>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</si>
  <si>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</si>
  <si>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</si>
  <si>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</si>
  <si>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</si>
  <si>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</si>
  <si>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</si>
  <si>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</si>
  <si>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</si>
  <si>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</si>
  <si>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</si>
  <si>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</si>
  <si>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</si>
  <si>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</si>
  <si>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</si>
  <si>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№14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</si>
  <si>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</si>
  <si>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</si>
  <si>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</si>
  <si>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</si>
  <si>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</si>
  <si>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</si>
  <si>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</si>
  <si>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</si>
  <si>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</si>
  <si>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</si>
  <si>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</si>
  <si>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начисление прочих доходов</t>
  </si>
  <si>
    <t>выполнено</t>
  </si>
  <si>
    <t>Председатель совета МКД - Ердуков В.А.</t>
  </si>
  <si>
    <t>Мастер участка – Кошельков Андрей Георгиевич</t>
  </si>
  <si>
    <t>План работ на 2014 г.</t>
  </si>
  <si>
    <t xml:space="preserve">          РЕЕСТР РАБОТ ПО ТЕКУЩЕМУ РЕМОНТУ ПО ВИДАМ РАБОТ И СТОИМОСТИ НА 2014 ГОД</t>
  </si>
  <si>
    <t xml:space="preserve">  Ед.  изм.</t>
  </si>
  <si>
    <t>Цена на ед. работ, руб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</si>
  <si>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</si>
  <si>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на 2014 г</t>
  </si>
  <si>
    <t>Электронный паспорт финансово-хозяйственной деятельности ул. Университетская, 14</t>
  </si>
  <si>
    <t>Перевыполнение  ТР  на  01.01.2014год.</t>
  </si>
  <si>
    <t>Тариф на ТР 2014г. -2,80</t>
  </si>
  <si>
    <t>Дополнительные доходы на 2014г.</t>
  </si>
  <si>
    <t>Сумма  к выполнению ТР на 2014 год</t>
  </si>
  <si>
    <t>уз.</t>
  </si>
  <si>
    <t>2. Сантехнические работы</t>
  </si>
  <si>
    <t>3. Герметизация МПШ</t>
  </si>
  <si>
    <t>4. Установка энргосберегающих светильников</t>
  </si>
  <si>
    <t>п.м</t>
  </si>
  <si>
    <t>шт</t>
  </si>
  <si>
    <t>Ремонт и устройство асфальтового покрытия контейнерных площадок под ТБО</t>
  </si>
  <si>
    <t>Дополнительные доходы ООО УК Атал</t>
  </si>
  <si>
    <t>1. ремонт теплоузлов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</si>
</sst>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0" applyFont="1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2" fillId="0" borderId="0" xfId="0" applyFont="1" applyAlignment="1">
      <alignment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10" xfId="33" applyNumberFormat="1" applyFont="1" applyFill="1" applyBorder="1" applyAlignment="1">
      <alignment horizontal="center"/>
      <protection/>
    </xf>
    <xf numFmtId="0" fontId="2" fillId="0" borderId="0" xfId="33" applyNumberFormat="1" applyFont="1" applyFill="1" applyBorder="1" applyAlignment="1">
      <alignment/>
      <protection/>
    </xf>
    <xf numFmtId="0" fontId="4" fillId="0" borderId="11" xfId="33" applyNumberFormat="1" applyFont="1" applyFill="1" applyBorder="1" applyAlignment="1">
      <alignment vertical="center"/>
      <protection/>
    </xf>
    <xf numFmtId="0" fontId="2" fillId="0" borderId="10" xfId="59" applyNumberFormat="1" applyFont="1" applyFill="1" applyBorder="1" applyAlignment="1">
      <alignment horizontal="center"/>
    </xf>
    <xf numFmtId="0" fontId="2" fillId="0" borderId="10" xfId="33" applyNumberFormat="1" applyFont="1" applyBorder="1">
      <alignment/>
      <protection/>
    </xf>
    <xf numFmtId="0" fontId="4" fillId="0" borderId="0" xfId="33" applyNumberFormat="1" applyFont="1" applyFill="1" applyAlignment="1">
      <alignment horizontal="center"/>
      <protection/>
    </xf>
    <xf numFmtId="0" fontId="4" fillId="0" borderId="0" xfId="33" applyNumberFormat="1" applyFont="1" applyFill="1">
      <alignment/>
      <protection/>
    </xf>
    <xf numFmtId="0" fontId="2" fillId="0" borderId="0" xfId="33" applyNumberFormat="1" applyFont="1" applyBorder="1" applyAlignment="1">
      <alignment/>
      <protection/>
    </xf>
    <xf numFmtId="0" fontId="4" fillId="0" borderId="0" xfId="33" applyNumberFormat="1" applyFont="1" applyBorder="1" applyAlignment="1">
      <alignment horizontal="center" vertical="center" wrapText="1"/>
      <protection/>
    </xf>
    <xf numFmtId="0" fontId="4" fillId="0" borderId="0" xfId="33" applyNumberFormat="1" applyFont="1" applyAlignment="1">
      <alignment horizontal="center" vertical="center" wrapText="1"/>
      <protection/>
    </xf>
    <xf numFmtId="0" fontId="4" fillId="0" borderId="12" xfId="33" applyNumberFormat="1" applyFont="1" applyBorder="1" applyAlignment="1">
      <alignment vertical="top" wrapText="1"/>
      <protection/>
    </xf>
    <xf numFmtId="0" fontId="4" fillId="0" borderId="10" xfId="33" applyNumberFormat="1" applyFont="1" applyBorder="1" applyAlignment="1">
      <alignment vertical="top" wrapText="1"/>
      <protection/>
    </xf>
    <xf numFmtId="0" fontId="2" fillId="0" borderId="13" xfId="33" applyNumberFormat="1" applyFont="1" applyBorder="1" applyAlignment="1">
      <alignment vertical="top" wrapText="1"/>
      <protection/>
    </xf>
    <xf numFmtId="0" fontId="2" fillId="0" borderId="14" xfId="33" applyNumberFormat="1" applyFont="1" applyBorder="1" applyAlignment="1">
      <alignment vertical="top" wrapText="1"/>
      <protection/>
    </xf>
    <xf numFmtId="0" fontId="4" fillId="0" borderId="0" xfId="33" applyNumberFormat="1" applyFont="1" applyBorder="1" applyAlignment="1">
      <alignment horizontal="center"/>
      <protection/>
    </xf>
    <xf numFmtId="0" fontId="4" fillId="0" borderId="0" xfId="33" applyNumberFormat="1" applyFont="1" applyBorder="1">
      <alignment/>
      <protection/>
    </xf>
    <xf numFmtId="0" fontId="2" fillId="0" borderId="0" xfId="0" applyNumberFormat="1" applyFont="1" applyAlignment="1">
      <alignment/>
    </xf>
    <xf numFmtId="0" fontId="2" fillId="0" borderId="0" xfId="33" applyNumberFormat="1" applyFont="1" applyFill="1" applyAlignment="1">
      <alignment horizontal="center"/>
      <protection/>
    </xf>
    <xf numFmtId="0" fontId="2" fillId="0" borderId="0" xfId="33" applyNumberFormat="1" applyFont="1" applyFill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33" applyNumberFormat="1" applyFont="1" applyAlignment="1">
      <alignment horizontal="center"/>
      <protection/>
    </xf>
    <xf numFmtId="0" fontId="4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top" wrapText="1"/>
      <protection/>
    </xf>
    <xf numFmtId="0" fontId="4" fillId="0" borderId="10" xfId="33" applyNumberFormat="1" applyFont="1" applyFill="1" applyBorder="1">
      <alignment/>
      <protection/>
    </xf>
    <xf numFmtId="0" fontId="4" fillId="0" borderId="10" xfId="33" applyNumberFormat="1" applyFont="1" applyBorder="1">
      <alignment/>
      <protection/>
    </xf>
    <xf numFmtId="0" fontId="4" fillId="0" borderId="15" xfId="33" applyNumberFormat="1" applyFont="1" applyBorder="1" applyAlignment="1">
      <alignment horizontal="center" vertical="center" wrapText="1"/>
      <protection/>
    </xf>
    <xf numFmtId="0" fontId="4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NumberFormat="1" applyFont="1" applyFill="1" applyBorder="1" applyAlignment="1">
      <alignment horizontal="center" vertical="top" wrapText="1"/>
      <protection/>
    </xf>
    <xf numFmtId="0" fontId="2" fillId="0" borderId="14" xfId="33" applyNumberFormat="1" applyFont="1" applyFill="1" applyBorder="1">
      <alignment/>
      <protection/>
    </xf>
    <xf numFmtId="0" fontId="2" fillId="0" borderId="14" xfId="33" applyNumberFormat="1" applyFont="1" applyBorder="1">
      <alignment/>
      <protection/>
    </xf>
    <xf numFmtId="164" fontId="2" fillId="0" borderId="10" xfId="59" applyNumberFormat="1" applyFont="1" applyFill="1" applyBorder="1" applyAlignment="1">
      <alignment horizontal="center"/>
    </xf>
    <xf numFmtId="1" fontId="2" fillId="0" borderId="10" xfId="59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" fontId="2" fillId="0" borderId="10" xfId="0" applyNumberFormat="1" applyFont="1" applyBorder="1" applyAlignment="1">
      <alignment/>
    </xf>
    <xf numFmtId="0" fontId="4" fillId="0" borderId="10" xfId="33" applyNumberFormat="1" applyFont="1" applyBorder="1" applyAlignment="1">
      <alignment horizontal="center" vertical="top" wrapText="1"/>
      <protection/>
    </xf>
    <xf numFmtId="0" fontId="4" fillId="0" borderId="10" xfId="33" applyNumberFormat="1" applyFont="1" applyFill="1" applyBorder="1" applyAlignment="1">
      <alignment horizontal="center"/>
      <protection/>
    </xf>
    <xf numFmtId="1" fontId="4" fillId="0" borderId="16" xfId="33" applyNumberFormat="1" applyFont="1" applyBorder="1">
      <alignment/>
      <protection/>
    </xf>
    <xf numFmtId="1" fontId="2" fillId="0" borderId="17" xfId="33" applyNumberFormat="1" applyFont="1" applyBorder="1">
      <alignment/>
      <protection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4" fillId="0" borderId="10" xfId="33" applyNumberFormat="1" applyFont="1" applyFill="1" applyBorder="1" applyAlignment="1">
      <alignment horizontal="left"/>
      <protection/>
    </xf>
    <xf numFmtId="0" fontId="4" fillId="0" borderId="18" xfId="33" applyNumberFormat="1" applyFont="1" applyFill="1" applyBorder="1" applyAlignment="1">
      <alignment horizontal="left" vertical="center"/>
      <protection/>
    </xf>
    <xf numFmtId="0" fontId="4" fillId="0" borderId="19" xfId="33" applyNumberFormat="1" applyFont="1" applyFill="1" applyBorder="1" applyAlignment="1">
      <alignment horizontal="left" vertical="center"/>
      <protection/>
    </xf>
    <xf numFmtId="0" fontId="4" fillId="0" borderId="20" xfId="33" applyNumberFormat="1" applyFont="1" applyFill="1" applyBorder="1" applyAlignment="1">
      <alignment horizontal="left" vertical="center"/>
      <protection/>
    </xf>
    <xf numFmtId="0" fontId="4" fillId="0" borderId="10" xfId="33" applyNumberFormat="1" applyFont="1" applyFill="1" applyBorder="1" applyAlignment="1">
      <alignment horizontal="left" vertical="center"/>
      <protection/>
    </xf>
    <xf numFmtId="0" fontId="4" fillId="0" borderId="10" xfId="33" applyNumberFormat="1" applyFont="1" applyFill="1" applyBorder="1" applyAlignment="1">
      <alignment horizontal="center"/>
      <protection/>
    </xf>
    <xf numFmtId="0" fontId="4" fillId="0" borderId="21" xfId="33" applyNumberFormat="1" applyFont="1" applyBorder="1" applyAlignment="1">
      <alignment vertical="center" wrapText="1"/>
      <protection/>
    </xf>
    <xf numFmtId="0" fontId="4" fillId="0" borderId="12" xfId="33" applyNumberFormat="1" applyFont="1" applyBorder="1" applyAlignment="1">
      <alignment vertical="center" wrapText="1"/>
      <protection/>
    </xf>
    <xf numFmtId="0" fontId="2" fillId="0" borderId="22" xfId="33" applyNumberFormat="1" applyFont="1" applyBorder="1" applyAlignment="1">
      <alignment horizontal="left" vertical="top"/>
      <protection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6" fillId="0" borderId="23" xfId="33" applyNumberFormat="1" applyFont="1" applyBorder="1" applyAlignment="1">
      <alignment horizontal="center" vertical="center" wrapText="1"/>
      <protection/>
    </xf>
    <xf numFmtId="0" fontId="4" fillId="32" borderId="23" xfId="33" applyNumberFormat="1" applyFont="1" applyFill="1" applyBorder="1" applyAlignment="1">
      <alignment horizontal="center" vertical="center" wrapText="1"/>
      <protection/>
    </xf>
    <xf numFmtId="0" fontId="4" fillId="32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="75" zoomScaleNormal="75" zoomScalePageLayoutView="0" workbookViewId="0" topLeftCell="A13">
      <selection activeCell="B19" sqref="B19"/>
    </sheetView>
  </sheetViews>
  <sheetFormatPr defaultColWidth="8.7109375" defaultRowHeight="12.75"/>
  <cols>
    <col min="1" max="1" width="3.140625" style="1" customWidth="1"/>
    <col min="2" max="2" width="46.7109375" style="10" customWidth="1"/>
    <col min="3" max="3" width="13.140625" style="19" customWidth="1"/>
    <col min="4" max="4" width="10.57421875" style="20" bestFit="1" customWidth="1"/>
    <col min="5" max="5" width="12.140625" style="20" bestFit="1" customWidth="1"/>
    <col min="6" max="6" width="12.7109375" style="20" bestFit="1" customWidth="1"/>
    <col min="7" max="7" width="10.57421875" style="10" bestFit="1" customWidth="1"/>
    <col min="8" max="8" width="10.57421875" style="10" customWidth="1"/>
    <col min="9" max="9" width="9.421875" style="10" bestFit="1" customWidth="1"/>
    <col min="10" max="11" width="10.00390625" style="10" customWidth="1"/>
    <col min="12" max="12" width="9.28125" style="10" bestFit="1" customWidth="1"/>
    <col min="13" max="13" width="10.57421875" style="10" customWidth="1"/>
    <col min="14" max="14" width="9.140625" style="10" bestFit="1" customWidth="1"/>
    <col min="15" max="15" width="10.57421875" style="10" bestFit="1" customWidth="1"/>
    <col min="16" max="16" width="10.00390625" style="10" bestFit="1" customWidth="1"/>
    <col min="17" max="17" width="9.28125" style="10" bestFit="1" customWidth="1"/>
    <col min="18" max="18" width="8.28125" style="10" bestFit="1" customWidth="1"/>
    <col min="19" max="19" width="9.140625" style="10" bestFit="1" customWidth="1"/>
    <col min="20" max="20" width="12.140625" style="10" bestFit="1" customWidth="1"/>
    <col min="21" max="21" width="8.7109375" style="10" customWidth="1"/>
    <col min="22" max="16384" width="8.7109375" style="1" customWidth="1"/>
  </cols>
  <sheetData>
    <row r="1" spans="2:21" s="3" customFormat="1" ht="15.75">
      <c r="B1" s="68" t="s">
        <v>56</v>
      </c>
      <c r="C1" s="68"/>
      <c r="D1" s="68"/>
      <c r="E1" s="68"/>
      <c r="F1" s="68"/>
      <c r="G1" s="6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3" customFormat="1" ht="15.75">
      <c r="A2" s="4"/>
      <c r="B2" s="11" t="s">
        <v>0</v>
      </c>
      <c r="C2" s="12">
        <v>4367</v>
      </c>
      <c r="D2" s="69" t="s">
        <v>1</v>
      </c>
      <c r="E2" s="69"/>
      <c r="F2" s="69"/>
      <c r="G2" s="69"/>
      <c r="H2" s="69"/>
      <c r="I2" s="69"/>
      <c r="J2" s="69"/>
      <c r="K2" s="13"/>
      <c r="L2" s="13"/>
      <c r="M2" s="13"/>
      <c r="N2" s="10"/>
      <c r="O2" s="10"/>
      <c r="P2" s="10"/>
      <c r="Q2" s="10"/>
      <c r="R2" s="10"/>
      <c r="S2" s="10"/>
      <c r="T2" s="10"/>
      <c r="U2" s="10"/>
    </row>
    <row r="3" spans="2:21" s="3" customFormat="1" ht="15.75">
      <c r="B3" s="11" t="s">
        <v>2</v>
      </c>
      <c r="C3" s="14">
        <v>80</v>
      </c>
      <c r="D3" s="64" t="s">
        <v>48</v>
      </c>
      <c r="E3" s="64"/>
      <c r="F3" s="64"/>
      <c r="G3" s="64"/>
      <c r="H3" s="64"/>
      <c r="I3" s="64"/>
      <c r="J3" s="64"/>
      <c r="K3" s="15"/>
      <c r="L3" s="15"/>
      <c r="M3" s="15"/>
      <c r="N3" s="15"/>
      <c r="O3" s="15"/>
      <c r="P3" s="15"/>
      <c r="Q3" s="10"/>
      <c r="R3" s="10"/>
      <c r="S3" s="10"/>
      <c r="T3" s="10"/>
      <c r="U3" s="10"/>
    </row>
    <row r="4" spans="2:21" s="3" customFormat="1" ht="15.75">
      <c r="B4" s="11" t="s">
        <v>3</v>
      </c>
      <c r="C4" s="14">
        <v>225</v>
      </c>
      <c r="D4" s="60" t="s">
        <v>4</v>
      </c>
      <c r="E4" s="60"/>
      <c r="F4" s="60"/>
      <c r="G4" s="60"/>
      <c r="H4" s="60"/>
      <c r="I4" s="60"/>
      <c r="J4" s="60"/>
      <c r="K4" s="13"/>
      <c r="L4" s="13"/>
      <c r="M4" s="13"/>
      <c r="N4" s="10"/>
      <c r="O4" s="10"/>
      <c r="P4" s="10"/>
      <c r="Q4" s="10"/>
      <c r="R4" s="10"/>
      <c r="S4" s="10"/>
      <c r="T4" s="10"/>
      <c r="U4" s="10"/>
    </row>
    <row r="5" spans="2:21" s="3" customFormat="1" ht="15.75">
      <c r="B5" s="11" t="s">
        <v>5</v>
      </c>
      <c r="C5" s="14" t="s">
        <v>6</v>
      </c>
      <c r="D5" s="60" t="s">
        <v>7</v>
      </c>
      <c r="E5" s="60"/>
      <c r="F5" s="60"/>
      <c r="G5" s="60"/>
      <c r="H5" s="60"/>
      <c r="I5" s="60"/>
      <c r="J5" s="60"/>
      <c r="K5" s="13"/>
      <c r="L5" s="13"/>
      <c r="M5" s="13"/>
      <c r="N5" s="10"/>
      <c r="O5" s="10"/>
      <c r="P5" s="10"/>
      <c r="Q5" s="10"/>
      <c r="R5" s="10"/>
      <c r="S5" s="10"/>
      <c r="T5" s="10"/>
      <c r="U5" s="10"/>
    </row>
    <row r="6" spans="2:21" s="3" customFormat="1" ht="15.75">
      <c r="B6" s="11" t="s">
        <v>8</v>
      </c>
      <c r="C6" s="14">
        <v>1988</v>
      </c>
      <c r="D6" s="64" t="s">
        <v>9</v>
      </c>
      <c r="E6" s="64"/>
      <c r="F6" s="64"/>
      <c r="G6" s="64"/>
      <c r="H6" s="64"/>
      <c r="I6" s="64"/>
      <c r="J6" s="64"/>
      <c r="K6" s="13"/>
      <c r="L6" s="13"/>
      <c r="M6" s="13"/>
      <c r="N6" s="10"/>
      <c r="O6" s="10"/>
      <c r="P6" s="10"/>
      <c r="Q6" s="10"/>
      <c r="R6" s="10"/>
      <c r="S6" s="10"/>
      <c r="T6" s="10"/>
      <c r="U6" s="10"/>
    </row>
    <row r="7" spans="2:21" s="3" customFormat="1" ht="15.75">
      <c r="B7" s="11" t="s">
        <v>10</v>
      </c>
      <c r="C7" s="14">
        <v>5</v>
      </c>
      <c r="D7" s="64" t="s">
        <v>11</v>
      </c>
      <c r="E7" s="64"/>
      <c r="F7" s="64"/>
      <c r="G7" s="64"/>
      <c r="H7" s="64"/>
      <c r="I7" s="64"/>
      <c r="J7" s="64"/>
      <c r="K7" s="13"/>
      <c r="L7" s="13"/>
      <c r="M7" s="13"/>
      <c r="N7" s="10"/>
      <c r="O7" s="10"/>
      <c r="P7" s="10"/>
      <c r="Q7" s="10"/>
      <c r="R7" s="10"/>
      <c r="S7" s="10"/>
      <c r="T7" s="10"/>
      <c r="U7" s="10"/>
    </row>
    <row r="8" spans="2:21" s="3" customFormat="1" ht="15.75">
      <c r="B8" s="11" t="s">
        <v>12</v>
      </c>
      <c r="C8" s="14">
        <v>4</v>
      </c>
      <c r="D8" s="64" t="s">
        <v>13</v>
      </c>
      <c r="E8" s="64"/>
      <c r="F8" s="64"/>
      <c r="G8" s="64"/>
      <c r="H8" s="64"/>
      <c r="I8" s="64"/>
      <c r="J8" s="64"/>
      <c r="K8" s="13"/>
      <c r="L8" s="13"/>
      <c r="M8" s="13"/>
      <c r="N8" s="10"/>
      <c r="O8" s="10"/>
      <c r="P8" s="10"/>
      <c r="Q8" s="10"/>
      <c r="R8" s="10"/>
      <c r="S8" s="10"/>
      <c r="T8" s="10"/>
      <c r="U8" s="10"/>
    </row>
    <row r="9" spans="2:21" s="3" customFormat="1" ht="15.75">
      <c r="B9" s="11" t="s">
        <v>14</v>
      </c>
      <c r="C9" s="14">
        <v>1879.5</v>
      </c>
      <c r="D9" s="60" t="s">
        <v>15</v>
      </c>
      <c r="E9" s="60"/>
      <c r="F9" s="60"/>
      <c r="G9" s="60"/>
      <c r="H9" s="60"/>
      <c r="I9" s="60"/>
      <c r="J9" s="60"/>
      <c r="K9" s="13"/>
      <c r="L9" s="13"/>
      <c r="M9" s="13"/>
      <c r="N9" s="10"/>
      <c r="O9" s="10"/>
      <c r="P9" s="10"/>
      <c r="Q9" s="10"/>
      <c r="R9" s="10"/>
      <c r="S9" s="10"/>
      <c r="T9" s="10"/>
      <c r="U9" s="10"/>
    </row>
    <row r="10" spans="2:21" s="3" customFormat="1" ht="15.75">
      <c r="B10" s="11" t="s">
        <v>16</v>
      </c>
      <c r="C10" s="14">
        <v>473.3</v>
      </c>
      <c r="D10" s="61" t="s">
        <v>49</v>
      </c>
      <c r="E10" s="62"/>
      <c r="F10" s="62"/>
      <c r="G10" s="62"/>
      <c r="H10" s="62"/>
      <c r="I10" s="62"/>
      <c r="J10" s="63"/>
      <c r="K10" s="16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3" customFormat="1" ht="15.75">
      <c r="B11" s="11" t="s">
        <v>57</v>
      </c>
      <c r="C11" s="17">
        <v>-219774</v>
      </c>
      <c r="D11" s="65"/>
      <c r="E11" s="65"/>
      <c r="F11" s="65"/>
      <c r="G11" s="65"/>
      <c r="H11" s="65"/>
      <c r="I11" s="65"/>
      <c r="J11" s="6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2:21" s="3" customFormat="1" ht="15.75">
      <c r="B12" s="11" t="s">
        <v>58</v>
      </c>
      <c r="C12" s="49">
        <f>(2.8*12*C2)*0.94</f>
        <v>137927.32799999998</v>
      </c>
      <c r="D12" s="65"/>
      <c r="E12" s="65"/>
      <c r="F12" s="65"/>
      <c r="G12" s="65"/>
      <c r="H12" s="65"/>
      <c r="I12" s="65"/>
      <c r="J12" s="65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2:21" s="3" customFormat="1" ht="15.75">
      <c r="B13" s="11" t="s">
        <v>59</v>
      </c>
      <c r="C13" s="17">
        <v>8572</v>
      </c>
      <c r="D13" s="65"/>
      <c r="E13" s="65"/>
      <c r="F13" s="65"/>
      <c r="G13" s="65"/>
      <c r="H13" s="65"/>
      <c r="I13" s="65"/>
      <c r="J13" s="65"/>
      <c r="K13" s="13"/>
      <c r="L13" s="13"/>
      <c r="M13" s="13"/>
      <c r="N13" s="10"/>
      <c r="O13" s="10"/>
      <c r="P13" s="10"/>
      <c r="Q13" s="10"/>
      <c r="R13" s="10"/>
      <c r="S13" s="10"/>
      <c r="T13" s="10"/>
      <c r="U13" s="10"/>
    </row>
    <row r="14" spans="2:21" s="3" customFormat="1" ht="15.75">
      <c r="B14" s="11" t="s">
        <v>68</v>
      </c>
      <c r="C14" s="17">
        <v>750.39</v>
      </c>
      <c r="D14" s="55"/>
      <c r="E14" s="55"/>
      <c r="F14" s="55"/>
      <c r="G14" s="55"/>
      <c r="H14" s="55"/>
      <c r="I14" s="55"/>
      <c r="J14" s="55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</row>
    <row r="15" spans="2:21" s="3" customFormat="1" ht="15.75">
      <c r="B15" s="18" t="s">
        <v>60</v>
      </c>
      <c r="C15" s="50">
        <f>SUM(C11:C14)</f>
        <v>-72524.28200000002</v>
      </c>
      <c r="D15" s="65"/>
      <c r="E15" s="65"/>
      <c r="F15" s="65"/>
      <c r="G15" s="65"/>
      <c r="H15" s="65"/>
      <c r="I15" s="65"/>
      <c r="J15" s="65"/>
      <c r="K15" s="13"/>
      <c r="L15" s="13"/>
      <c r="M15" s="13"/>
      <c r="N15" s="10"/>
      <c r="O15" s="10"/>
      <c r="P15" s="10"/>
      <c r="Q15" s="10"/>
      <c r="R15" s="10"/>
      <c r="S15" s="10"/>
      <c r="T15" s="10"/>
      <c r="U15" s="10"/>
    </row>
    <row r="16" spans="2:21" s="3" customFormat="1" ht="16.5" thickBot="1">
      <c r="B16" s="10"/>
      <c r="C16" s="19"/>
      <c r="D16" s="20"/>
      <c r="E16" s="20"/>
      <c r="F16" s="20"/>
      <c r="G16" s="10"/>
      <c r="H16" s="10"/>
      <c r="I16" s="10"/>
      <c r="J16" s="21"/>
      <c r="K16" s="21"/>
      <c r="L16" s="21"/>
      <c r="M16" s="21"/>
      <c r="N16" s="21"/>
      <c r="O16" s="21"/>
      <c r="P16" s="21"/>
      <c r="Q16" s="10"/>
      <c r="R16" s="10"/>
      <c r="S16" s="10"/>
      <c r="T16" s="10"/>
      <c r="U16" s="10"/>
    </row>
    <row r="17" spans="2:24" s="7" customFormat="1" ht="15.75">
      <c r="B17" s="66" t="s">
        <v>17</v>
      </c>
      <c r="C17" s="71" t="s">
        <v>50</v>
      </c>
      <c r="D17" s="72"/>
      <c r="E17" s="72"/>
      <c r="F17" s="72"/>
      <c r="G17" s="70" t="s">
        <v>51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44" t="s">
        <v>47</v>
      </c>
      <c r="U17" s="22"/>
      <c r="V17" s="8"/>
      <c r="W17" s="8"/>
      <c r="X17" s="8"/>
    </row>
    <row r="18" spans="2:21" s="7" customFormat="1" ht="31.5">
      <c r="B18" s="67"/>
      <c r="C18" s="39" t="s">
        <v>43</v>
      </c>
      <c r="D18" s="39" t="s">
        <v>44</v>
      </c>
      <c r="E18" s="39" t="s">
        <v>53</v>
      </c>
      <c r="F18" s="39" t="s">
        <v>45</v>
      </c>
      <c r="G18" s="40" t="s">
        <v>52</v>
      </c>
      <c r="H18" s="40" t="s">
        <v>18</v>
      </c>
      <c r="I18" s="40" t="s">
        <v>19</v>
      </c>
      <c r="J18" s="40" t="s">
        <v>20</v>
      </c>
      <c r="K18" s="40" t="s">
        <v>21</v>
      </c>
      <c r="L18" s="40" t="s">
        <v>22</v>
      </c>
      <c r="M18" s="40" t="s">
        <v>23</v>
      </c>
      <c r="N18" s="40" t="s">
        <v>24</v>
      </c>
      <c r="O18" s="40" t="s">
        <v>25</v>
      </c>
      <c r="P18" s="40" t="s">
        <v>26</v>
      </c>
      <c r="Q18" s="40" t="s">
        <v>27</v>
      </c>
      <c r="R18" s="40" t="s">
        <v>28</v>
      </c>
      <c r="S18" s="40" t="s">
        <v>29</v>
      </c>
      <c r="T18" s="45" t="s">
        <v>30</v>
      </c>
      <c r="U18" s="23"/>
    </row>
    <row r="19" spans="2:21" s="3" customFormat="1" ht="15.75">
      <c r="B19" s="24" t="s">
        <v>69</v>
      </c>
      <c r="C19" s="54" t="s">
        <v>61</v>
      </c>
      <c r="D19" s="25">
        <v>2</v>
      </c>
      <c r="E19" s="25">
        <v>3000</v>
      </c>
      <c r="F19" s="25">
        <v>6000</v>
      </c>
      <c r="G19" s="41" t="s">
        <v>31</v>
      </c>
      <c r="H19" s="42"/>
      <c r="I19" s="42"/>
      <c r="J19" s="42"/>
      <c r="K19" s="43"/>
      <c r="L19" s="43"/>
      <c r="M19" s="43"/>
      <c r="N19" s="43"/>
      <c r="O19" s="43">
        <v>6774.87</v>
      </c>
      <c r="P19" s="43"/>
      <c r="Q19" s="43"/>
      <c r="R19" s="43"/>
      <c r="S19" s="43"/>
      <c r="T19" s="56">
        <f aca="true" t="shared" si="0" ref="T19:T24">SUM(H19:S19)</f>
        <v>6774.87</v>
      </c>
      <c r="U19" s="10"/>
    </row>
    <row r="20" spans="2:21" s="3" customFormat="1" ht="15.75">
      <c r="B20" s="24" t="s">
        <v>62</v>
      </c>
      <c r="C20" s="54"/>
      <c r="D20" s="25"/>
      <c r="E20" s="25"/>
      <c r="F20" s="25"/>
      <c r="G20" s="41" t="s">
        <v>31</v>
      </c>
      <c r="H20" s="42"/>
      <c r="I20" s="42"/>
      <c r="J20" s="42">
        <v>808.52</v>
      </c>
      <c r="K20" s="43"/>
      <c r="L20" s="43">
        <v>1100.23</v>
      </c>
      <c r="M20" s="43"/>
      <c r="N20" s="43"/>
      <c r="O20" s="43"/>
      <c r="P20" s="43"/>
      <c r="Q20" s="43"/>
      <c r="R20" s="43"/>
      <c r="S20" s="43"/>
      <c r="T20" s="56">
        <f t="shared" si="0"/>
        <v>1908.75</v>
      </c>
      <c r="U20" s="10"/>
    </row>
    <row r="21" spans="2:21" s="3" customFormat="1" ht="15.75">
      <c r="B21" s="24" t="s">
        <v>63</v>
      </c>
      <c r="C21" s="54" t="s">
        <v>65</v>
      </c>
      <c r="D21" s="25"/>
      <c r="E21" s="25"/>
      <c r="F21" s="25"/>
      <c r="G21" s="41" t="s">
        <v>31</v>
      </c>
      <c r="H21" s="42"/>
      <c r="I21" s="42"/>
      <c r="J21" s="42"/>
      <c r="K21" s="43">
        <v>4200</v>
      </c>
      <c r="L21" s="43"/>
      <c r="M21" s="43"/>
      <c r="N21" s="43"/>
      <c r="O21" s="43"/>
      <c r="P21" s="43"/>
      <c r="Q21" s="43">
        <v>2100</v>
      </c>
      <c r="R21" s="43"/>
      <c r="S21" s="43"/>
      <c r="T21" s="56">
        <f t="shared" si="0"/>
        <v>6300</v>
      </c>
      <c r="U21" s="10"/>
    </row>
    <row r="22" spans="2:21" s="3" customFormat="1" ht="19.5" customHeight="1">
      <c r="B22" s="24" t="s">
        <v>64</v>
      </c>
      <c r="C22" s="54" t="s">
        <v>66</v>
      </c>
      <c r="D22" s="25"/>
      <c r="E22" s="25"/>
      <c r="F22" s="25"/>
      <c r="G22" s="41" t="s">
        <v>31</v>
      </c>
      <c r="H22" s="42"/>
      <c r="I22" s="42"/>
      <c r="J22" s="42"/>
      <c r="K22" s="43"/>
      <c r="L22" s="43"/>
      <c r="M22" s="43"/>
      <c r="N22" s="43"/>
      <c r="O22" s="43"/>
      <c r="P22" s="43">
        <v>48795.35</v>
      </c>
      <c r="Q22" s="43"/>
      <c r="R22" s="43"/>
      <c r="S22" s="43"/>
      <c r="T22" s="56">
        <f t="shared" si="0"/>
        <v>48795.35</v>
      </c>
      <c r="U22" s="10"/>
    </row>
    <row r="23" spans="2:21" s="3" customFormat="1" ht="31.5">
      <c r="B23" s="24" t="s">
        <v>67</v>
      </c>
      <c r="C23" s="25"/>
      <c r="D23" s="25"/>
      <c r="E23" s="25"/>
      <c r="F23" s="25"/>
      <c r="G23" s="41" t="s">
        <v>31</v>
      </c>
      <c r="H23" s="42"/>
      <c r="I23" s="42"/>
      <c r="J23" s="42"/>
      <c r="K23" s="43"/>
      <c r="L23" s="43"/>
      <c r="M23" s="43"/>
      <c r="N23" s="43"/>
      <c r="O23" s="43"/>
      <c r="P23" s="43"/>
      <c r="Q23" s="43"/>
      <c r="R23" s="43">
        <v>750.39</v>
      </c>
      <c r="S23" s="43"/>
      <c r="T23" s="56">
        <f t="shared" si="0"/>
        <v>750.39</v>
      </c>
      <c r="U23" s="10"/>
    </row>
    <row r="24" spans="2:21" s="3" customFormat="1" ht="15.75">
      <c r="B24" s="24"/>
      <c r="C24" s="25"/>
      <c r="D24" s="25"/>
      <c r="E24" s="25"/>
      <c r="F24" s="25"/>
      <c r="G24" s="41" t="s">
        <v>31</v>
      </c>
      <c r="H24" s="42"/>
      <c r="I24" s="42"/>
      <c r="J24" s="42"/>
      <c r="K24" s="43"/>
      <c r="L24" s="43"/>
      <c r="M24" s="43"/>
      <c r="N24" s="43"/>
      <c r="O24" s="43"/>
      <c r="P24" s="43"/>
      <c r="Q24" s="43"/>
      <c r="S24" s="43"/>
      <c r="T24" s="56">
        <f t="shared" si="0"/>
        <v>0</v>
      </c>
      <c r="U24" s="10"/>
    </row>
    <row r="25" spans="2:21" s="5" customFormat="1" ht="16.5" thickBot="1">
      <c r="B25" s="26" t="s">
        <v>32</v>
      </c>
      <c r="C25" s="27"/>
      <c r="D25" s="27"/>
      <c r="E25" s="27"/>
      <c r="F25" s="27">
        <f>SUM(F19:F24)</f>
        <v>6000</v>
      </c>
      <c r="G25" s="46"/>
      <c r="H25" s="47">
        <f>SUM(H19:H24)</f>
        <v>0</v>
      </c>
      <c r="I25" s="47"/>
      <c r="J25" s="47">
        <f>SUM(J19:J24)</f>
        <v>808.52</v>
      </c>
      <c r="K25" s="48">
        <f>SUM(K19:K23)</f>
        <v>4200</v>
      </c>
      <c r="L25" s="48">
        <f aca="true" t="shared" si="1" ref="L25:T25">SUM(L19:L24)</f>
        <v>1100.23</v>
      </c>
      <c r="M25" s="48">
        <f t="shared" si="1"/>
        <v>0</v>
      </c>
      <c r="N25" s="48">
        <f t="shared" si="1"/>
        <v>0</v>
      </c>
      <c r="O25" s="48">
        <f t="shared" si="1"/>
        <v>6774.87</v>
      </c>
      <c r="P25" s="48">
        <f t="shared" si="1"/>
        <v>48795.35</v>
      </c>
      <c r="Q25" s="48">
        <f t="shared" si="1"/>
        <v>2100</v>
      </c>
      <c r="R25" s="48">
        <f>SUM(R19:R23)</f>
        <v>750.39</v>
      </c>
      <c r="S25" s="48">
        <f t="shared" si="1"/>
        <v>0</v>
      </c>
      <c r="T25" s="57">
        <f t="shared" si="1"/>
        <v>64529.36</v>
      </c>
      <c r="U25" s="13"/>
    </row>
    <row r="26" spans="2:21" s="3" customFormat="1" ht="15.75">
      <c r="B26" s="10"/>
      <c r="C26" s="28"/>
      <c r="D26" s="29"/>
      <c r="E26" s="29"/>
      <c r="F26" s="29"/>
      <c r="G26" s="19"/>
      <c r="H26" s="20"/>
      <c r="I26" s="20"/>
      <c r="J26" s="2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2:21" s="3" customFormat="1" ht="15.75">
      <c r="B27" s="58" t="s">
        <v>54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10"/>
      <c r="R27" s="10"/>
      <c r="S27" s="10"/>
      <c r="T27" s="10"/>
      <c r="U27" s="10"/>
    </row>
    <row r="28" spans="2:21" s="3" customFormat="1" ht="15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0"/>
      <c r="R28" s="10"/>
      <c r="S28" s="10"/>
      <c r="T28" s="10"/>
      <c r="U28" s="10"/>
    </row>
    <row r="29" spans="2:21" s="3" customFormat="1" ht="15.75">
      <c r="B29" s="10"/>
      <c r="C29" s="19"/>
      <c r="D29" s="20"/>
      <c r="E29" s="20"/>
      <c r="F29" s="2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5" customFormat="1" ht="15.75">
      <c r="A30" s="6"/>
      <c r="B30" s="30" t="s">
        <v>33</v>
      </c>
      <c r="C30" s="31"/>
      <c r="D30" s="32"/>
      <c r="E30" s="32"/>
      <c r="F30" s="3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5" customFormat="1" ht="15.75">
      <c r="A31" s="6"/>
      <c r="B31" s="30" t="s">
        <v>34</v>
      </c>
      <c r="C31" s="31" t="s">
        <v>55</v>
      </c>
      <c r="D31" s="32"/>
      <c r="E31" s="32"/>
      <c r="F31" s="3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3" customFormat="1" ht="15.75">
      <c r="A32" s="2"/>
      <c r="B32" s="33"/>
      <c r="C32" s="19"/>
      <c r="D32" s="20"/>
      <c r="E32" s="20"/>
      <c r="F32" s="2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3" customFormat="1" ht="15.75">
      <c r="A33" s="2">
        <v>1</v>
      </c>
      <c r="B33" s="34" t="str">
        <f>B11</f>
        <v>Перевыполнение  ТР  на  01.01.2014год.</v>
      </c>
      <c r="C33" s="35">
        <f>C11</f>
        <v>-219774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0"/>
      <c r="Q33" s="10"/>
      <c r="R33" s="10"/>
      <c r="S33" s="10"/>
      <c r="T33" s="10"/>
      <c r="U33" s="10"/>
    </row>
    <row r="34" spans="1:21" s="3" customFormat="1" ht="15.75">
      <c r="A34" s="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0"/>
      <c r="Q34" s="10"/>
      <c r="R34" s="10"/>
      <c r="S34" s="10"/>
      <c r="T34" s="10"/>
      <c r="U34" s="10"/>
    </row>
    <row r="35" spans="1:21" s="4" customFormat="1" ht="15.75">
      <c r="A35" s="9"/>
      <c r="B35" s="36"/>
      <c r="C35" s="37" t="s">
        <v>18</v>
      </c>
      <c r="D35" s="37" t="s">
        <v>19</v>
      </c>
      <c r="E35" s="37" t="s">
        <v>20</v>
      </c>
      <c r="F35" s="37" t="s">
        <v>21</v>
      </c>
      <c r="G35" s="37" t="s">
        <v>22</v>
      </c>
      <c r="H35" s="37" t="s">
        <v>23</v>
      </c>
      <c r="I35" s="37" t="s">
        <v>41</v>
      </c>
      <c r="J35" s="37" t="s">
        <v>25</v>
      </c>
      <c r="K35" s="37" t="s">
        <v>26</v>
      </c>
      <c r="L35" s="37" t="s">
        <v>27</v>
      </c>
      <c r="M35" s="37" t="s">
        <v>28</v>
      </c>
      <c r="N35" s="37" t="s">
        <v>29</v>
      </c>
      <c r="O35" s="37" t="s">
        <v>42</v>
      </c>
      <c r="P35" s="38"/>
      <c r="Q35" s="38"/>
      <c r="R35" s="38"/>
      <c r="S35" s="38"/>
      <c r="T35" s="38"/>
      <c r="U35" s="38"/>
    </row>
    <row r="36" spans="1:21" s="3" customFormat="1" ht="15.75">
      <c r="A36" s="2">
        <v>2</v>
      </c>
      <c r="B36" s="34" t="s">
        <v>35</v>
      </c>
      <c r="C36" s="51">
        <v>11493</v>
      </c>
      <c r="D36" s="51">
        <v>11493</v>
      </c>
      <c r="E36" s="51">
        <v>11493</v>
      </c>
      <c r="F36" s="51">
        <v>11493</v>
      </c>
      <c r="G36" s="51">
        <v>11493</v>
      </c>
      <c r="H36" s="51">
        <v>11493</v>
      </c>
      <c r="I36" s="51">
        <v>11493</v>
      </c>
      <c r="J36" s="51">
        <v>11493</v>
      </c>
      <c r="K36" s="51">
        <v>11493</v>
      </c>
      <c r="L36" s="51">
        <v>16417</v>
      </c>
      <c r="M36" s="51">
        <v>16417</v>
      </c>
      <c r="N36" s="51">
        <v>16417</v>
      </c>
      <c r="O36" s="53">
        <f aca="true" t="shared" si="2" ref="O36:O41">SUM(C36:N36)</f>
        <v>152688</v>
      </c>
      <c r="P36" s="10"/>
      <c r="Q36" s="10"/>
      <c r="R36" s="10"/>
      <c r="S36" s="10"/>
      <c r="T36" s="10"/>
      <c r="U36" s="10"/>
    </row>
    <row r="37" spans="1:21" s="3" customFormat="1" ht="15.75">
      <c r="A37" s="2">
        <v>3</v>
      </c>
      <c r="B37" s="33" t="s">
        <v>46</v>
      </c>
      <c r="C37" s="51">
        <v>714</v>
      </c>
      <c r="D37" s="51">
        <v>714</v>
      </c>
      <c r="E37" s="51">
        <v>714</v>
      </c>
      <c r="F37" s="51">
        <v>714</v>
      </c>
      <c r="G37" s="51">
        <v>714</v>
      </c>
      <c r="H37" s="51">
        <v>714</v>
      </c>
      <c r="I37" s="51">
        <v>756</v>
      </c>
      <c r="J37" s="51">
        <v>756</v>
      </c>
      <c r="K37" s="51">
        <v>756</v>
      </c>
      <c r="L37" s="51">
        <v>756</v>
      </c>
      <c r="M37" s="51">
        <v>756</v>
      </c>
      <c r="N37" s="51">
        <v>756</v>
      </c>
      <c r="O37" s="53">
        <f t="shared" si="2"/>
        <v>8820</v>
      </c>
      <c r="P37" s="10"/>
      <c r="Q37" s="10"/>
      <c r="R37" s="10"/>
      <c r="S37" s="10"/>
      <c r="T37" s="10"/>
      <c r="U37" s="10"/>
    </row>
    <row r="38" spans="1:21" s="3" customFormat="1" ht="15.75">
      <c r="A38" s="2">
        <v>4</v>
      </c>
      <c r="B38" s="34" t="s">
        <v>36</v>
      </c>
      <c r="C38" s="51">
        <f>C36*0.91</f>
        <v>10458.630000000001</v>
      </c>
      <c r="D38" s="51">
        <f>D36*1.05</f>
        <v>12067.65</v>
      </c>
      <c r="E38" s="51">
        <f>E36*0.89</f>
        <v>10228.77</v>
      </c>
      <c r="F38" s="51">
        <f>F36*0.9</f>
        <v>10343.7</v>
      </c>
      <c r="G38" s="51">
        <f>G36*1.1</f>
        <v>12642.300000000001</v>
      </c>
      <c r="H38" s="51">
        <f>H36*0.86</f>
        <v>9883.98</v>
      </c>
      <c r="I38" s="51">
        <f>I36*1.19</f>
        <v>13676.67</v>
      </c>
      <c r="J38" s="51">
        <f>J36*1.18</f>
        <v>13561.74</v>
      </c>
      <c r="K38" s="51">
        <f>K36*1.14</f>
        <v>13102.019999999999</v>
      </c>
      <c r="L38" s="51">
        <f>L36*0.89</f>
        <v>14611.130000000001</v>
      </c>
      <c r="M38" s="51">
        <f>M36*0.99</f>
        <v>16252.83</v>
      </c>
      <c r="N38" s="51">
        <v>15859</v>
      </c>
      <c r="O38" s="53">
        <f t="shared" si="2"/>
        <v>152688.42</v>
      </c>
      <c r="P38" s="10"/>
      <c r="Q38" s="10"/>
      <c r="R38" s="10"/>
      <c r="S38" s="10"/>
      <c r="T38" s="10"/>
      <c r="U38" s="10"/>
    </row>
    <row r="39" spans="1:21" s="3" customFormat="1" ht="15.75">
      <c r="A39" s="2">
        <v>5</v>
      </c>
      <c r="B39" s="34" t="s">
        <v>37</v>
      </c>
      <c r="C39" s="51">
        <f aca="true" t="shared" si="3" ref="C39:H39">C37</f>
        <v>714</v>
      </c>
      <c r="D39" s="51">
        <f t="shared" si="3"/>
        <v>714</v>
      </c>
      <c r="E39" s="51">
        <f t="shared" si="3"/>
        <v>714</v>
      </c>
      <c r="F39" s="51">
        <f t="shared" si="3"/>
        <v>714</v>
      </c>
      <c r="G39" s="51">
        <f t="shared" si="3"/>
        <v>714</v>
      </c>
      <c r="H39" s="51">
        <f t="shared" si="3"/>
        <v>714</v>
      </c>
      <c r="I39" s="51">
        <f>I37</f>
        <v>756</v>
      </c>
      <c r="J39" s="51">
        <f>J37</f>
        <v>756</v>
      </c>
      <c r="K39" s="51">
        <f>K37</f>
        <v>756</v>
      </c>
      <c r="L39" s="51">
        <f>L37</f>
        <v>756</v>
      </c>
      <c r="M39" s="51">
        <f>M37+750.39</f>
        <v>1506.3899999999999</v>
      </c>
      <c r="N39" s="51">
        <v>756</v>
      </c>
      <c r="O39" s="53">
        <f t="shared" si="2"/>
        <v>9570.39</v>
      </c>
      <c r="P39" s="10"/>
      <c r="Q39" s="10"/>
      <c r="R39" s="10"/>
      <c r="S39" s="10"/>
      <c r="T39" s="10"/>
      <c r="U39" s="10"/>
    </row>
    <row r="40" spans="1:21" s="3" customFormat="1" ht="15.75">
      <c r="A40" s="2">
        <v>6</v>
      </c>
      <c r="B40" s="34" t="s">
        <v>38</v>
      </c>
      <c r="C40" s="51">
        <f aca="true" t="shared" si="4" ref="C40:H40">SUM(C38:C39)</f>
        <v>11172.630000000001</v>
      </c>
      <c r="D40" s="51">
        <f t="shared" si="4"/>
        <v>12781.65</v>
      </c>
      <c r="E40" s="51">
        <f t="shared" si="4"/>
        <v>10942.77</v>
      </c>
      <c r="F40" s="51">
        <f t="shared" si="4"/>
        <v>11057.7</v>
      </c>
      <c r="G40" s="51">
        <f t="shared" si="4"/>
        <v>13356.300000000001</v>
      </c>
      <c r="H40" s="51">
        <f t="shared" si="4"/>
        <v>10597.98</v>
      </c>
      <c r="I40" s="51">
        <f aca="true" t="shared" si="5" ref="I40:N40">SUM(I38:I39)</f>
        <v>14432.67</v>
      </c>
      <c r="J40" s="51">
        <f t="shared" si="5"/>
        <v>14317.74</v>
      </c>
      <c r="K40" s="51">
        <f t="shared" si="5"/>
        <v>13858.019999999999</v>
      </c>
      <c r="L40" s="51">
        <f t="shared" si="5"/>
        <v>15367.130000000001</v>
      </c>
      <c r="M40" s="51">
        <f t="shared" si="5"/>
        <v>17759.22</v>
      </c>
      <c r="N40" s="51">
        <f t="shared" si="5"/>
        <v>16615</v>
      </c>
      <c r="O40" s="53">
        <f t="shared" si="2"/>
        <v>162258.81</v>
      </c>
      <c r="P40" s="10"/>
      <c r="Q40" s="10"/>
      <c r="R40" s="10"/>
      <c r="S40" s="10"/>
      <c r="T40" s="10"/>
      <c r="U40" s="10"/>
    </row>
    <row r="41" spans="1:21" s="3" customFormat="1" ht="15.75">
      <c r="A41" s="2">
        <v>7</v>
      </c>
      <c r="B41" s="34" t="s">
        <v>39</v>
      </c>
      <c r="C41" s="51">
        <f aca="true" t="shared" si="6" ref="C41:N41">H25</f>
        <v>0</v>
      </c>
      <c r="D41" s="51">
        <f t="shared" si="6"/>
        <v>0</v>
      </c>
      <c r="E41" s="51">
        <f t="shared" si="6"/>
        <v>808.52</v>
      </c>
      <c r="F41" s="51">
        <f t="shared" si="6"/>
        <v>4200</v>
      </c>
      <c r="G41" s="51">
        <f t="shared" si="6"/>
        <v>1100.23</v>
      </c>
      <c r="H41" s="51">
        <f t="shared" si="6"/>
        <v>0</v>
      </c>
      <c r="I41" s="51">
        <f t="shared" si="6"/>
        <v>0</v>
      </c>
      <c r="J41" s="51">
        <f t="shared" si="6"/>
        <v>6774.87</v>
      </c>
      <c r="K41" s="51">
        <f t="shared" si="6"/>
        <v>48795.35</v>
      </c>
      <c r="L41" s="51">
        <f t="shared" si="6"/>
        <v>2100</v>
      </c>
      <c r="M41" s="51">
        <f t="shared" si="6"/>
        <v>750.39</v>
      </c>
      <c r="N41" s="51">
        <f t="shared" si="6"/>
        <v>0</v>
      </c>
      <c r="O41" s="53">
        <f t="shared" si="2"/>
        <v>64529.36</v>
      </c>
      <c r="P41" s="10"/>
      <c r="Q41" s="10"/>
      <c r="R41" s="10"/>
      <c r="S41" s="10"/>
      <c r="T41" s="10"/>
      <c r="U41" s="10"/>
    </row>
    <row r="42" spans="1:21" s="5" customFormat="1" ht="15.75">
      <c r="A42" s="6">
        <v>8</v>
      </c>
      <c r="B42" s="52" t="s">
        <v>40</v>
      </c>
      <c r="C42" s="53">
        <f>C33+C40-C41</f>
        <v>-208601.37</v>
      </c>
      <c r="D42" s="53">
        <f aca="true" t="shared" si="7" ref="D42:N42">C42+D40-D41</f>
        <v>-195819.72</v>
      </c>
      <c r="E42" s="53">
        <f t="shared" si="7"/>
        <v>-185685.47</v>
      </c>
      <c r="F42" s="53">
        <f t="shared" si="7"/>
        <v>-178827.77</v>
      </c>
      <c r="G42" s="53">
        <f t="shared" si="7"/>
        <v>-166571.7</v>
      </c>
      <c r="H42" s="53">
        <f t="shared" si="7"/>
        <v>-155973.72</v>
      </c>
      <c r="I42" s="53">
        <f t="shared" si="7"/>
        <v>-141541.05</v>
      </c>
      <c r="J42" s="53">
        <f t="shared" si="7"/>
        <v>-133998.18</v>
      </c>
      <c r="K42" s="53">
        <f t="shared" si="7"/>
        <v>-168935.50999999998</v>
      </c>
      <c r="L42" s="53">
        <f t="shared" si="7"/>
        <v>-155668.37999999998</v>
      </c>
      <c r="M42" s="53">
        <f t="shared" si="7"/>
        <v>-138659.55</v>
      </c>
      <c r="N42" s="53">
        <f t="shared" si="7"/>
        <v>-122044.54999999999</v>
      </c>
      <c r="O42" s="53">
        <f>C33-O41+O40</f>
        <v>-122044.54999999999</v>
      </c>
      <c r="P42" s="13"/>
      <c r="Q42" s="13"/>
      <c r="R42" s="13"/>
      <c r="S42" s="13"/>
      <c r="T42" s="13"/>
      <c r="U42" s="13"/>
    </row>
    <row r="43" spans="2:21" s="3" customFormat="1" ht="15.75">
      <c r="B43" s="10"/>
      <c r="C43" s="19"/>
      <c r="D43" s="20"/>
      <c r="E43" s="20"/>
      <c r="F43" s="2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s="3" customFormat="1" ht="15.75">
      <c r="B44" s="10"/>
      <c r="C44" s="19"/>
      <c r="D44" s="20"/>
      <c r="E44" s="20"/>
      <c r="F44" s="2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s="3" customFormat="1" ht="15.75">
      <c r="B45" s="10"/>
      <c r="C45" s="19"/>
      <c r="D45" s="20"/>
      <c r="E45" s="20"/>
      <c r="F45" s="2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s="3" customFormat="1" ht="15.75">
      <c r="B46" s="10"/>
      <c r="C46" s="19"/>
      <c r="D46" s="20"/>
      <c r="E46" s="20"/>
      <c r="F46" s="2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s="3" customFormat="1" ht="15.75">
      <c r="B47" s="10"/>
      <c r="C47" s="19"/>
      <c r="D47" s="20"/>
      <c r="E47" s="20"/>
      <c r="F47" s="2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</sheetData>
  <sheetProtection/>
  <mergeCells count="18">
    <mergeCell ref="B1:G1"/>
    <mergeCell ref="D2:J2"/>
    <mergeCell ref="D3:J3"/>
    <mergeCell ref="D4:J4"/>
    <mergeCell ref="D7:J7"/>
    <mergeCell ref="G17:S17"/>
    <mergeCell ref="D9:J9"/>
    <mergeCell ref="C17:F17"/>
    <mergeCell ref="D12:J12"/>
    <mergeCell ref="B27:P28"/>
    <mergeCell ref="D5:J5"/>
    <mergeCell ref="D10:J10"/>
    <mergeCell ref="D6:J6"/>
    <mergeCell ref="D8:J8"/>
    <mergeCell ref="D11:J11"/>
    <mergeCell ref="D13:J13"/>
    <mergeCell ref="D15:J15"/>
    <mergeCell ref="B17:B18"/>
  </mergeCells>
  <printOptions horizontalCentered="1"/>
  <pageMargins left="0.7874015748031497" right="0.3937007874015748" top="0.984251968503937" bottom="0.1968503937007874" header="0.5118110236220472" footer="0.5118110236220472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2013-07-03T10:49:20Z</cp:lastPrinted>
  <dcterms:modified xsi:type="dcterms:W3CDTF">2015-03-16T10:18:42Z</dcterms:modified>
  <cp:category/>
  <cp:version/>
  <cp:contentType/>
  <cp:contentStatus/>
</cp:coreProperties>
</file>