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Унив8" sheetId="1" r:id="rId1"/>
  </sheets>
  <definedNames/>
  <calcPr fullCalcOnLoad="1"/>
</workbook>
</file>

<file path=xl/sharedStrings.xml><?xml version="1.0" encoding="utf-8"?>
<sst xmlns="http://schemas.openxmlformats.org/spreadsheetml/2006/main" count="101" uniqueCount="79">
  <si>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</si>
  <si>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</si>
  <si>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</si>
  <si>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</si>
  <si>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 подъезд</t>
  </si>
  <si>
    <t>Материал стен</t>
  </si>
  <si>
    <t>кирпич</t>
  </si>
  <si>
    <t>Место расположения ввода ХВС: п.3 , отопление и  ГВС: между 3 и 4 подъезды</t>
  </si>
  <si>
    <t>Год постройки</t>
  </si>
  <si>
    <t>Место расположения  приборов учета ХВС, отопления и ГВС: подъезд 2</t>
  </si>
  <si>
    <t>Этажность</t>
  </si>
  <si>
    <t>Подъезды</t>
  </si>
  <si>
    <t>Количество теплоузлов -4</t>
  </si>
  <si>
    <t>Площадь придомовой территории м2</t>
  </si>
  <si>
    <t>Принадлежность  ТОС: "Университетский", Егорова П.И.</t>
  </si>
  <si>
    <t>Площадь лестничной клетки (кв.м.)</t>
  </si>
  <si>
    <t>Обслуживает ТУ №2 тел. 43-39-16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</si>
  <si>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</si>
  <si>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</si>
  <si>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</si>
  <si>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</si>
  <si>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</si>
  <si>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</si>
  <si>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</si>
  <si>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</si>
  <si>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</si>
  <si>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</si>
  <si>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</si>
  <si>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</si>
  <si>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</si>
  <si>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</si>
  <si>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</si>
  <si>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руб.</t>
  </si>
  <si>
    <t>ИТОГО:</t>
  </si>
  <si>
    <t>Электронный счет по текущему ремонту</t>
  </si>
  <si>
    <t>дома №8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</si>
  <si>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</si>
  <si>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</si>
  <si>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</si>
  <si>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</si>
  <si>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</si>
  <si>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</si>
  <si>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</si>
  <si>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</si>
  <si>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</si>
  <si>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</si>
  <si>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</si>
  <si>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Электронный паспорт финансово-хозяйственной деятельности</t>
  </si>
  <si>
    <t>Начислено прочих доходов</t>
  </si>
  <si>
    <t>шт</t>
  </si>
  <si>
    <t>выполнено</t>
  </si>
  <si>
    <t>Председатель совета МКД -Егорова Полина Ивановна</t>
  </si>
  <si>
    <t>Мастер участка – Кошельков Андрей Георгиевич</t>
  </si>
  <si>
    <t>План работ на 2014 г.</t>
  </si>
  <si>
    <t>РЕЕСТР РАБОТ ПО ТЕКУЩЕМУ РЕМОНТУ ПО ВИДАМ РАБОТ И СТОИМОСТИ НА 2014 ГОД</t>
  </si>
  <si>
    <t xml:space="preserve">  Ед. изм.</t>
  </si>
  <si>
    <t>Цена на ед. работ, руб</t>
  </si>
  <si>
    <t>1. Сантехнические работы:</t>
  </si>
  <si>
    <t>под.</t>
  </si>
  <si>
    <t>уз.</t>
  </si>
  <si>
    <t>4. Косметический ремонт подъездов №3</t>
  </si>
  <si>
    <t>5. Установка почтовых ящиков п.№3</t>
  </si>
  <si>
    <t>8шт по 6сек.</t>
  </si>
  <si>
    <t>6. Ремонт ступеней крыльца входа в п.№1 и п.№2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</si>
  <si>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</si>
  <si>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</si>
  <si>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>7. Непредвиденные работы:</t>
  </si>
  <si>
    <t xml:space="preserve">  ул. Университетская, 8</t>
  </si>
  <si>
    <t>2. Установка энергосберегающих светильников п.№3</t>
  </si>
  <si>
    <t>Перевыполнение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</si>
  <si>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</si>
  <si>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</si>
  <si>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</si>
  <si>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>Сантехнические работы</t>
  </si>
  <si>
    <t>Электромонтажные работы</t>
  </si>
  <si>
    <t>Замена  НР канализации в п.№2 и п.№4</t>
  </si>
  <si>
    <t>Ремонт и устройство асфальтового покрытия контейнерных площадок под ТБО</t>
  </si>
  <si>
    <t>сент.</t>
  </si>
  <si>
    <t>3. ремонт теплоузлов.подготовка к отопительному сезону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</si>
</sst>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[$-FC19]d\ mmmm\ yyyy\ &quot;г.&quot;"/>
    <numFmt numFmtId="169" formatCode="0.0000"/>
  </numFmts>
  <fonts count="4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/>
      <protection/>
    </xf>
    <xf numFmtId="0" fontId="4" fillId="0" borderId="0" xfId="33" applyNumberFormat="1" applyFo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/>
      <protection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wrapText="1"/>
      <protection/>
    </xf>
    <xf numFmtId="0" fontId="2" fillId="0" borderId="0" xfId="33" applyNumberFormat="1" applyFont="1" applyBorder="1" applyAlignment="1">
      <alignment horizontal="center" wrapText="1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4" fillId="0" borderId="0" xfId="33" applyNumberFormat="1" applyFont="1" applyAlignment="1">
      <alignment wrapText="1"/>
      <protection/>
    </xf>
    <xf numFmtId="0" fontId="2" fillId="0" borderId="10" xfId="33" applyNumberFormat="1" applyFont="1" applyBorder="1" applyAlignment="1">
      <alignment horizontal="left" wrapText="1"/>
      <protection/>
    </xf>
    <xf numFmtId="0" fontId="2" fillId="0" borderId="10" xfId="33" applyNumberFormat="1" applyFont="1" applyBorder="1" applyAlignment="1">
      <alignment horizontal="center" wrapText="1"/>
      <protection/>
    </xf>
    <xf numFmtId="0" fontId="2" fillId="0" borderId="0" xfId="33" applyNumberFormat="1" applyFont="1" applyFill="1" applyBorder="1" applyAlignment="1">
      <alignment wrapText="1"/>
      <protection/>
    </xf>
    <xf numFmtId="0" fontId="4" fillId="0" borderId="10" xfId="33" applyNumberFormat="1" applyFont="1" applyFill="1" applyBorder="1" applyAlignment="1">
      <alignment horizontal="left" vertical="center"/>
      <protection/>
    </xf>
    <xf numFmtId="0" fontId="2" fillId="0" borderId="10" xfId="59" applyNumberFormat="1" applyFont="1" applyBorder="1" applyAlignment="1">
      <alignment horizontal="center"/>
    </xf>
    <xf numFmtId="0" fontId="2" fillId="0" borderId="10" xfId="59" applyNumberFormat="1" applyFont="1" applyFill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4" fillId="0" borderId="0" xfId="33" applyNumberFormat="1" applyFont="1" applyAlignment="1">
      <alignment horizontal="center" vertical="center" wrapText="1"/>
      <protection/>
    </xf>
    <xf numFmtId="0" fontId="4" fillId="0" borderId="10" xfId="33" applyNumberFormat="1" applyFont="1" applyBorder="1" applyAlignment="1">
      <alignment vertical="top" wrapText="1"/>
      <protection/>
    </xf>
    <xf numFmtId="0" fontId="4" fillId="0" borderId="10" xfId="59" applyNumberFormat="1" applyFont="1" applyBorder="1" applyAlignment="1">
      <alignment horizontal="right" vertical="top" wrapText="1"/>
    </xf>
    <xf numFmtId="0" fontId="4" fillId="0" borderId="10" xfId="33" applyNumberFormat="1" applyFont="1" applyFill="1" applyBorder="1">
      <alignment/>
      <protection/>
    </xf>
    <xf numFmtId="0" fontId="4" fillId="0" borderId="10" xfId="33" applyNumberFormat="1" applyFont="1" applyBorder="1">
      <alignment/>
      <protection/>
    </xf>
    <xf numFmtId="0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/>
    </xf>
    <xf numFmtId="0" fontId="4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33" applyNumberFormat="1" applyFont="1" applyBorder="1">
      <alignment/>
      <protection/>
    </xf>
    <xf numFmtId="0" fontId="4" fillId="32" borderId="10" xfId="59" applyNumberFormat="1" applyFont="1" applyFill="1" applyBorder="1" applyAlignment="1">
      <alignment horizontal="right" vertical="top" wrapText="1"/>
    </xf>
    <xf numFmtId="0" fontId="4" fillId="0" borderId="10" xfId="33" applyNumberFormat="1" applyFont="1" applyFill="1" applyBorder="1" applyAlignment="1">
      <alignment horizontal="center" vertical="top" wrapText="1"/>
      <protection/>
    </xf>
    <xf numFmtId="0" fontId="4" fillId="0" borderId="10" xfId="33" applyNumberFormat="1" applyFont="1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vertical="top" wrapText="1"/>
      <protection/>
    </xf>
    <xf numFmtId="0" fontId="2" fillId="0" borderId="10" xfId="33" applyNumberFormat="1" applyFont="1" applyFill="1" applyBorder="1" applyAlignment="1">
      <alignment horizontal="center" vertical="top" wrapText="1"/>
      <protection/>
    </xf>
    <xf numFmtId="2" fontId="2" fillId="0" borderId="10" xfId="59" applyNumberFormat="1" applyFont="1" applyBorder="1" applyAlignment="1">
      <alignment horizontal="center"/>
    </xf>
    <xf numFmtId="2" fontId="2" fillId="0" borderId="11" xfId="59" applyNumberFormat="1" applyFont="1" applyFill="1" applyBorder="1" applyAlignment="1">
      <alignment horizontal="center"/>
    </xf>
    <xf numFmtId="0" fontId="2" fillId="0" borderId="0" xfId="33" applyNumberFormat="1" applyFont="1" applyAlignment="1">
      <alignment wrapText="1"/>
      <protection/>
    </xf>
    <xf numFmtId="0" fontId="2" fillId="0" borderId="10" xfId="59" applyNumberFormat="1" applyFont="1" applyBorder="1" applyAlignment="1">
      <alignment horizontal="right" vertical="top" wrapText="1"/>
    </xf>
    <xf numFmtId="0" fontId="2" fillId="32" borderId="10" xfId="59" applyNumberFormat="1" applyFont="1" applyFill="1" applyBorder="1" applyAlignment="1">
      <alignment horizontal="right" vertical="top" wrapText="1"/>
    </xf>
    <xf numFmtId="0" fontId="6" fillId="0" borderId="0" xfId="33" applyFont="1">
      <alignment/>
      <protection/>
    </xf>
    <xf numFmtId="0" fontId="2" fillId="0" borderId="0" xfId="0" applyNumberFormat="1" applyFont="1" applyAlignment="1">
      <alignment horizontal="left"/>
    </xf>
    <xf numFmtId="0" fontId="4" fillId="0" borderId="10" xfId="33" applyNumberFormat="1" applyFont="1" applyBorder="1" applyAlignment="1">
      <alignment horizontal="center" vertical="top" wrapText="1"/>
      <protection/>
    </xf>
    <xf numFmtId="2" fontId="4" fillId="0" borderId="10" xfId="33" applyNumberFormat="1" applyFont="1" applyBorder="1">
      <alignment/>
      <protection/>
    </xf>
    <xf numFmtId="1" fontId="2" fillId="0" borderId="10" xfId="33" applyNumberFormat="1" applyFont="1" applyBorder="1">
      <alignment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NumberFormat="1" applyFont="1" applyBorder="1" applyAlignment="1">
      <alignment vertical="center" wrapText="1"/>
      <protection/>
    </xf>
    <xf numFmtId="0" fontId="4" fillId="0" borderId="10" xfId="33" applyNumberFormat="1" applyFont="1" applyBorder="1" applyAlignment="1">
      <alignment horizontal="center" vertical="center" wrapText="1"/>
      <protection/>
    </xf>
    <xf numFmtId="0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NumberFormat="1" applyFont="1" applyFill="1" applyBorder="1" applyAlignment="1">
      <alignment horizontal="left" vertical="center" wrapText="1"/>
      <protection/>
    </xf>
    <xf numFmtId="0" fontId="4" fillId="0" borderId="10" xfId="33" applyNumberFormat="1" applyFont="1" applyFill="1" applyBorder="1" applyAlignment="1">
      <alignment horizontal="left" vertical="center"/>
      <protection/>
    </xf>
    <xf numFmtId="0" fontId="4" fillId="0" borderId="10" xfId="33" applyNumberFormat="1" applyFont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33" applyNumberFormat="1" applyFont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SheetLayoutView="100" zoomScalePageLayoutView="0" workbookViewId="0" topLeftCell="A16">
      <selection activeCell="B24" sqref="B24"/>
    </sheetView>
  </sheetViews>
  <sheetFormatPr defaultColWidth="8.7109375" defaultRowHeight="12.75"/>
  <cols>
    <col min="1" max="1" width="2.8515625" style="1" customWidth="1"/>
    <col min="2" max="2" width="58.8515625" style="1" customWidth="1"/>
    <col min="3" max="3" width="15.57421875" style="2" bestFit="1" customWidth="1"/>
    <col min="4" max="4" width="10.7109375" style="1" customWidth="1"/>
    <col min="5" max="5" width="13.7109375" style="1" customWidth="1"/>
    <col min="6" max="6" width="12.7109375" style="1" bestFit="1" customWidth="1"/>
    <col min="7" max="7" width="10.00390625" style="1" bestFit="1" customWidth="1"/>
    <col min="8" max="8" width="9.28125" style="1" bestFit="1" customWidth="1"/>
    <col min="9" max="9" width="9.421875" style="1" bestFit="1" customWidth="1"/>
    <col min="10" max="10" width="9.8515625" style="1" customWidth="1"/>
    <col min="11" max="11" width="10.8515625" style="1" bestFit="1" customWidth="1"/>
    <col min="12" max="12" width="9.8515625" style="1" bestFit="1" customWidth="1"/>
    <col min="13" max="13" width="8.7109375" style="1" bestFit="1" customWidth="1"/>
    <col min="14" max="14" width="9.8515625" style="1" bestFit="1" customWidth="1"/>
    <col min="15" max="15" width="9.57421875" style="1" customWidth="1"/>
    <col min="16" max="16" width="7.00390625" style="1" customWidth="1"/>
    <col min="17" max="17" width="9.28125" style="1" bestFit="1" customWidth="1"/>
    <col min="18" max="18" width="8.28125" style="1" bestFit="1" customWidth="1"/>
    <col min="19" max="19" width="9.140625" style="1" bestFit="1" customWidth="1"/>
    <col min="20" max="20" width="12.140625" style="49" bestFit="1" customWidth="1"/>
    <col min="21" max="16384" width="8.7109375" style="1" customWidth="1"/>
  </cols>
  <sheetData>
    <row r="1" spans="1:20" s="3" customFormat="1" ht="15.75">
      <c r="A1" s="7"/>
      <c r="B1" s="8" t="s">
        <v>47</v>
      </c>
      <c r="C1" s="9"/>
      <c r="D1" s="10"/>
      <c r="E1" s="10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5"/>
    </row>
    <row r="2" spans="1:20" s="3" customFormat="1" ht="15.75">
      <c r="A2" s="7"/>
      <c r="B2" s="11" t="s">
        <v>67</v>
      </c>
      <c r="C2" s="11"/>
      <c r="D2" s="12"/>
      <c r="E2" s="12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5"/>
    </row>
    <row r="3" spans="1:20" s="3" customFormat="1" ht="15.75">
      <c r="A3" s="7"/>
      <c r="B3" s="13" t="s">
        <v>0</v>
      </c>
      <c r="C3" s="14">
        <v>7966</v>
      </c>
      <c r="D3" s="62" t="s">
        <v>1</v>
      </c>
      <c r="E3" s="62"/>
      <c r="F3" s="62"/>
      <c r="G3" s="62"/>
      <c r="H3" s="62"/>
      <c r="I3" s="62"/>
      <c r="J3" s="62"/>
      <c r="K3" s="62"/>
      <c r="L3" s="15"/>
      <c r="M3" s="7"/>
      <c r="N3" s="7"/>
      <c r="O3" s="7"/>
      <c r="P3" s="7"/>
      <c r="Q3" s="7"/>
      <c r="R3" s="7"/>
      <c r="S3" s="7"/>
      <c r="T3" s="15"/>
    </row>
    <row r="4" spans="1:20" s="5" customFormat="1" ht="15.75">
      <c r="A4" s="16"/>
      <c r="B4" s="17" t="s">
        <v>2</v>
      </c>
      <c r="C4" s="18">
        <v>127</v>
      </c>
      <c r="D4" s="63" t="s">
        <v>51</v>
      </c>
      <c r="E4" s="63"/>
      <c r="F4" s="63"/>
      <c r="G4" s="63"/>
      <c r="H4" s="63"/>
      <c r="I4" s="63"/>
      <c r="J4" s="63"/>
      <c r="K4" s="63"/>
      <c r="L4" s="19"/>
      <c r="M4" s="19"/>
      <c r="N4" s="19"/>
      <c r="O4" s="19"/>
      <c r="P4" s="19"/>
      <c r="Q4" s="16"/>
      <c r="R4" s="16"/>
      <c r="S4" s="16"/>
      <c r="T4" s="46"/>
    </row>
    <row r="5" spans="1:20" s="3" customFormat="1" ht="15.75">
      <c r="A5" s="7"/>
      <c r="B5" s="13" t="s">
        <v>3</v>
      </c>
      <c r="C5" s="14">
        <v>352</v>
      </c>
      <c r="D5" s="64" t="s">
        <v>4</v>
      </c>
      <c r="E5" s="64"/>
      <c r="F5" s="64"/>
      <c r="G5" s="64"/>
      <c r="H5" s="64"/>
      <c r="I5" s="64"/>
      <c r="J5" s="64"/>
      <c r="K5" s="64"/>
      <c r="L5" s="15"/>
      <c r="M5" s="7"/>
      <c r="N5" s="7"/>
      <c r="O5" s="7"/>
      <c r="P5" s="7"/>
      <c r="Q5" s="7"/>
      <c r="R5" s="7"/>
      <c r="S5" s="7"/>
      <c r="T5" s="15"/>
    </row>
    <row r="6" spans="1:20" s="3" customFormat="1" ht="15.75">
      <c r="A6" s="7"/>
      <c r="B6" s="13" t="s">
        <v>5</v>
      </c>
      <c r="C6" s="14" t="s">
        <v>6</v>
      </c>
      <c r="D6" s="64" t="s">
        <v>7</v>
      </c>
      <c r="E6" s="64"/>
      <c r="F6" s="64"/>
      <c r="G6" s="64"/>
      <c r="H6" s="64"/>
      <c r="I6" s="64"/>
      <c r="J6" s="64"/>
      <c r="K6" s="64"/>
      <c r="L6" s="15"/>
      <c r="M6" s="7"/>
      <c r="N6" s="7"/>
      <c r="O6" s="7"/>
      <c r="P6" s="7"/>
      <c r="Q6" s="7"/>
      <c r="R6" s="7"/>
      <c r="S6" s="7"/>
      <c r="T6" s="15"/>
    </row>
    <row r="7" spans="1:20" s="3" customFormat="1" ht="15.75">
      <c r="A7" s="7"/>
      <c r="B7" s="13" t="s">
        <v>8</v>
      </c>
      <c r="C7" s="14">
        <v>1992</v>
      </c>
      <c r="D7" s="64" t="s">
        <v>9</v>
      </c>
      <c r="E7" s="64"/>
      <c r="F7" s="64"/>
      <c r="G7" s="64"/>
      <c r="H7" s="64"/>
      <c r="I7" s="64"/>
      <c r="J7" s="64"/>
      <c r="K7" s="64"/>
      <c r="L7" s="15"/>
      <c r="M7" s="7"/>
      <c r="N7" s="7"/>
      <c r="O7" s="7"/>
      <c r="P7" s="7"/>
      <c r="Q7" s="7"/>
      <c r="R7" s="7"/>
      <c r="S7" s="7"/>
      <c r="T7" s="15"/>
    </row>
    <row r="8" spans="1:20" s="3" customFormat="1" ht="15.75">
      <c r="A8" s="7"/>
      <c r="B8" s="13" t="s">
        <v>10</v>
      </c>
      <c r="C8" s="14">
        <v>9</v>
      </c>
      <c r="D8" s="20" t="s">
        <v>12</v>
      </c>
      <c r="E8" s="20"/>
      <c r="F8" s="20"/>
      <c r="G8" s="20"/>
      <c r="H8" s="20"/>
      <c r="I8" s="20"/>
      <c r="J8" s="20"/>
      <c r="K8" s="20"/>
      <c r="L8" s="15"/>
      <c r="M8" s="7"/>
      <c r="N8" s="7"/>
      <c r="O8" s="7"/>
      <c r="P8" s="7"/>
      <c r="Q8" s="7"/>
      <c r="R8" s="7"/>
      <c r="S8" s="7"/>
      <c r="T8" s="15"/>
    </row>
    <row r="9" spans="1:20" s="3" customFormat="1" ht="15.75">
      <c r="A9" s="7"/>
      <c r="B9" s="13" t="s">
        <v>11</v>
      </c>
      <c r="C9" s="14">
        <v>4</v>
      </c>
      <c r="D9" s="20" t="s">
        <v>14</v>
      </c>
      <c r="E9" s="20"/>
      <c r="F9" s="20"/>
      <c r="G9" s="20"/>
      <c r="H9" s="20"/>
      <c r="I9" s="20"/>
      <c r="J9" s="20"/>
      <c r="K9" s="20"/>
      <c r="L9" s="15"/>
      <c r="M9" s="7"/>
      <c r="N9" s="7"/>
      <c r="O9" s="7"/>
      <c r="P9" s="7"/>
      <c r="Q9" s="7"/>
      <c r="R9" s="7"/>
      <c r="S9" s="7"/>
      <c r="T9" s="15"/>
    </row>
    <row r="10" spans="1:20" s="3" customFormat="1" ht="15.75">
      <c r="A10" s="7"/>
      <c r="B10" s="13" t="s">
        <v>13</v>
      </c>
      <c r="C10" s="14">
        <v>890</v>
      </c>
      <c r="D10" s="20" t="s">
        <v>16</v>
      </c>
      <c r="E10" s="20"/>
      <c r="F10" s="20"/>
      <c r="G10" s="20"/>
      <c r="H10" s="20"/>
      <c r="I10" s="20"/>
      <c r="J10" s="20"/>
      <c r="K10" s="20"/>
      <c r="L10" s="15"/>
      <c r="M10" s="7"/>
      <c r="N10" s="7"/>
      <c r="O10" s="7"/>
      <c r="P10" s="7"/>
      <c r="Q10" s="7"/>
      <c r="R10" s="7"/>
      <c r="S10" s="7"/>
      <c r="T10" s="15"/>
    </row>
    <row r="11" spans="1:20" s="3" customFormat="1" ht="15.75">
      <c r="A11" s="7"/>
      <c r="B11" s="13" t="s">
        <v>15</v>
      </c>
      <c r="C11" s="14">
        <v>1116</v>
      </c>
      <c r="D11" s="64" t="s">
        <v>52</v>
      </c>
      <c r="E11" s="64"/>
      <c r="F11" s="64"/>
      <c r="G11" s="64"/>
      <c r="H11" s="64"/>
      <c r="I11" s="64"/>
      <c r="J11" s="64"/>
      <c r="K11" s="64"/>
      <c r="L11" s="15"/>
      <c r="M11" s="7"/>
      <c r="N11" s="7"/>
      <c r="O11" s="7"/>
      <c r="P11" s="7"/>
      <c r="Q11" s="7"/>
      <c r="R11" s="7"/>
      <c r="S11" s="7"/>
      <c r="T11" s="15"/>
    </row>
    <row r="12" spans="1:20" s="3" customFormat="1" ht="15.75">
      <c r="A12" s="7"/>
      <c r="B12" s="13" t="s">
        <v>17</v>
      </c>
      <c r="C12" s="14">
        <v>630</v>
      </c>
      <c r="D12" s="64"/>
      <c r="E12" s="64"/>
      <c r="F12" s="64"/>
      <c r="G12" s="64"/>
      <c r="H12" s="64"/>
      <c r="I12" s="64"/>
      <c r="J12" s="64"/>
      <c r="K12" s="64"/>
      <c r="L12" s="15"/>
      <c r="M12" s="7"/>
      <c r="N12" s="7"/>
      <c r="O12" s="7"/>
      <c r="P12" s="7"/>
      <c r="Q12" s="7"/>
      <c r="R12" s="7"/>
      <c r="S12" s="7"/>
      <c r="T12" s="15"/>
    </row>
    <row r="13" spans="1:20" s="3" customFormat="1" ht="15.75">
      <c r="A13" s="7"/>
      <c r="B13" s="13" t="s">
        <v>18</v>
      </c>
      <c r="C13" s="14">
        <v>4</v>
      </c>
      <c r="D13" s="65"/>
      <c r="E13" s="65"/>
      <c r="F13" s="65"/>
      <c r="G13" s="65"/>
      <c r="H13" s="65"/>
      <c r="I13" s="65"/>
      <c r="J13" s="65"/>
      <c r="K13" s="65"/>
      <c r="L13" s="15"/>
      <c r="M13" s="7"/>
      <c r="N13" s="7"/>
      <c r="O13" s="7"/>
      <c r="P13" s="7"/>
      <c r="Q13" s="7"/>
      <c r="R13" s="7"/>
      <c r="S13" s="7"/>
      <c r="T13" s="15"/>
    </row>
    <row r="14" spans="1:20" s="3" customFormat="1" ht="15.75">
      <c r="A14" s="7"/>
      <c r="B14" s="13" t="s">
        <v>69</v>
      </c>
      <c r="C14" s="21">
        <v>-36442</v>
      </c>
      <c r="D14" s="65"/>
      <c r="E14" s="65"/>
      <c r="F14" s="65"/>
      <c r="G14" s="65"/>
      <c r="H14" s="65"/>
      <c r="I14" s="65"/>
      <c r="J14" s="65"/>
      <c r="K14" s="65"/>
      <c r="L14" s="15"/>
      <c r="M14" s="7"/>
      <c r="N14" s="7"/>
      <c r="O14" s="7"/>
      <c r="P14" s="7"/>
      <c r="Q14" s="7"/>
      <c r="R14" s="7"/>
      <c r="S14" s="7"/>
      <c r="T14" s="15"/>
    </row>
    <row r="15" spans="1:20" s="3" customFormat="1" ht="15.75">
      <c r="A15" s="7"/>
      <c r="B15" s="13" t="s">
        <v>70</v>
      </c>
      <c r="C15" s="44">
        <f>(2.8*12*C3)*0.94</f>
        <v>251598.14399999997</v>
      </c>
      <c r="D15" s="65"/>
      <c r="E15" s="65"/>
      <c r="F15" s="65"/>
      <c r="G15" s="65"/>
      <c r="H15" s="65"/>
      <c r="I15" s="65"/>
      <c r="J15" s="65"/>
      <c r="K15" s="65"/>
      <c r="L15" s="15"/>
      <c r="M15" s="7"/>
      <c r="N15" s="7"/>
      <c r="O15" s="7"/>
      <c r="P15" s="7"/>
      <c r="Q15" s="7"/>
      <c r="R15" s="7"/>
      <c r="S15" s="7"/>
      <c r="T15" s="15"/>
    </row>
    <row r="16" spans="1:20" s="3" customFormat="1" ht="15.75">
      <c r="A16" s="7"/>
      <c r="B16" s="13" t="s">
        <v>71</v>
      </c>
      <c r="C16" s="22">
        <v>31358</v>
      </c>
      <c r="D16" s="65"/>
      <c r="E16" s="65"/>
      <c r="F16" s="65"/>
      <c r="G16" s="65"/>
      <c r="H16" s="65"/>
      <c r="I16" s="65"/>
      <c r="J16" s="65"/>
      <c r="K16" s="65"/>
      <c r="L16" s="15"/>
      <c r="M16" s="7"/>
      <c r="N16" s="7"/>
      <c r="O16" s="7"/>
      <c r="P16" s="7"/>
      <c r="Q16" s="7"/>
      <c r="R16" s="7"/>
      <c r="S16" s="7"/>
      <c r="T16" s="15"/>
    </row>
    <row r="17" spans="1:20" s="3" customFormat="1" ht="15.75">
      <c r="A17" s="7"/>
      <c r="B17" s="38" t="s">
        <v>72</v>
      </c>
      <c r="C17" s="45">
        <f>SUM(C14:C16)</f>
        <v>246514.14399999997</v>
      </c>
      <c r="D17" s="67"/>
      <c r="E17" s="67"/>
      <c r="F17" s="67"/>
      <c r="G17" s="67"/>
      <c r="H17" s="67"/>
      <c r="I17" s="67"/>
      <c r="J17" s="67"/>
      <c r="K17" s="67"/>
      <c r="L17" s="15"/>
      <c r="M17" s="7"/>
      <c r="N17" s="7"/>
      <c r="O17" s="7"/>
      <c r="P17" s="7"/>
      <c r="Q17" s="7"/>
      <c r="R17" s="7"/>
      <c r="S17" s="7"/>
      <c r="T17" s="15"/>
    </row>
    <row r="18" spans="1:20" s="4" customFormat="1" ht="15.75">
      <c r="A18" s="24"/>
      <c r="B18" s="58" t="s">
        <v>19</v>
      </c>
      <c r="C18" s="60" t="s">
        <v>53</v>
      </c>
      <c r="D18" s="61"/>
      <c r="E18" s="61"/>
      <c r="F18" s="61"/>
      <c r="G18" s="59" t="s">
        <v>54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4" customFormat="1" ht="15.75">
      <c r="A19" s="24"/>
      <c r="B19" s="58"/>
      <c r="C19" s="59" t="s">
        <v>44</v>
      </c>
      <c r="D19" s="59" t="s">
        <v>45</v>
      </c>
      <c r="E19" s="59" t="s">
        <v>56</v>
      </c>
      <c r="F19" s="59" t="s">
        <v>46</v>
      </c>
      <c r="G19" s="54" t="s">
        <v>55</v>
      </c>
      <c r="H19" s="54" t="s">
        <v>20</v>
      </c>
      <c r="I19" s="54" t="s">
        <v>21</v>
      </c>
      <c r="J19" s="54" t="s">
        <v>22</v>
      </c>
      <c r="K19" s="54" t="s">
        <v>23</v>
      </c>
      <c r="L19" s="54" t="s">
        <v>24</v>
      </c>
      <c r="M19" s="54" t="s">
        <v>25</v>
      </c>
      <c r="N19" s="54" t="s">
        <v>26</v>
      </c>
      <c r="O19" s="54" t="s">
        <v>27</v>
      </c>
      <c r="P19" s="54" t="s">
        <v>77</v>
      </c>
      <c r="Q19" s="54" t="s">
        <v>29</v>
      </c>
      <c r="R19" s="54" t="s">
        <v>30</v>
      </c>
      <c r="S19" s="54" t="s">
        <v>31</v>
      </c>
      <c r="T19" s="57" t="s">
        <v>50</v>
      </c>
    </row>
    <row r="20" spans="1:20" s="4" customFormat="1" ht="15.75">
      <c r="A20" s="24"/>
      <c r="B20" s="58"/>
      <c r="C20" s="66"/>
      <c r="D20" s="59"/>
      <c r="E20" s="59"/>
      <c r="F20" s="66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7"/>
    </row>
    <row r="21" spans="1:20" s="3" customFormat="1" ht="15.75">
      <c r="A21" s="7"/>
      <c r="B21" s="25" t="s">
        <v>57</v>
      </c>
      <c r="C21" s="25"/>
      <c r="D21" s="25"/>
      <c r="E21" s="26"/>
      <c r="F21" s="39"/>
      <c r="G21" s="40" t="s">
        <v>32</v>
      </c>
      <c r="H21" s="27"/>
      <c r="I21" s="27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53">
        <f aca="true" t="shared" si="0" ref="T21:T26">SUM(H21:S21)</f>
        <v>0</v>
      </c>
    </row>
    <row r="22" spans="1:20" s="3" customFormat="1" ht="15.75">
      <c r="A22" s="7"/>
      <c r="B22" s="41" t="s">
        <v>75</v>
      </c>
      <c r="C22" s="25" t="s">
        <v>58</v>
      </c>
      <c r="D22" s="25">
        <v>1</v>
      </c>
      <c r="E22" s="26">
        <v>40000</v>
      </c>
      <c r="F22" s="39">
        <f>D22*E22</f>
        <v>40000</v>
      </c>
      <c r="G22" s="40" t="s">
        <v>32</v>
      </c>
      <c r="H22" s="27"/>
      <c r="I22" s="27"/>
      <c r="J22" s="27"/>
      <c r="K22" s="28">
        <v>39755.38</v>
      </c>
      <c r="L22" s="28"/>
      <c r="M22" s="28"/>
      <c r="N22" s="52">
        <v>28680.66</v>
      </c>
      <c r="O22" s="28"/>
      <c r="P22" s="28"/>
      <c r="Q22" s="28"/>
      <c r="R22" s="28"/>
      <c r="S22" s="28"/>
      <c r="T22" s="53">
        <f t="shared" si="0"/>
        <v>68436.04</v>
      </c>
    </row>
    <row r="23" spans="1:20" s="3" customFormat="1" ht="15.75">
      <c r="A23" s="7"/>
      <c r="B23" s="25" t="s">
        <v>68</v>
      </c>
      <c r="C23" s="25" t="s">
        <v>49</v>
      </c>
      <c r="D23" s="25">
        <v>9</v>
      </c>
      <c r="E23" s="26">
        <v>1000</v>
      </c>
      <c r="F23" s="39">
        <f>D23*E23</f>
        <v>9000</v>
      </c>
      <c r="G23" s="40" t="s">
        <v>32</v>
      </c>
      <c r="H23" s="27"/>
      <c r="I23" s="27"/>
      <c r="J23" s="27"/>
      <c r="K23" s="28"/>
      <c r="L23" s="28"/>
      <c r="M23" s="28"/>
      <c r="N23" s="52"/>
      <c r="O23" s="28">
        <v>7195.18</v>
      </c>
      <c r="P23" s="28"/>
      <c r="Q23" s="28"/>
      <c r="R23" s="28"/>
      <c r="S23" s="28"/>
      <c r="T23" s="53">
        <f>SUM(O23:S23)</f>
        <v>7195.18</v>
      </c>
    </row>
    <row r="24" spans="1:20" s="3" customFormat="1" ht="31.5">
      <c r="A24" s="7"/>
      <c r="B24" s="25" t="s">
        <v>78</v>
      </c>
      <c r="C24" s="25" t="s">
        <v>59</v>
      </c>
      <c r="D24" s="25">
        <v>4</v>
      </c>
      <c r="E24" s="26">
        <v>3000</v>
      </c>
      <c r="F24" s="39">
        <f>D24*E24</f>
        <v>12000</v>
      </c>
      <c r="G24" s="40" t="s">
        <v>32</v>
      </c>
      <c r="H24" s="27"/>
      <c r="I24" s="27"/>
      <c r="J24" s="27"/>
      <c r="K24" s="28"/>
      <c r="L24" s="28"/>
      <c r="M24" s="28"/>
      <c r="N24" s="52">
        <v>29293.05</v>
      </c>
      <c r="O24" s="28">
        <v>2645.94</v>
      </c>
      <c r="P24" s="28"/>
      <c r="Q24" s="28"/>
      <c r="R24" s="28"/>
      <c r="S24" s="28"/>
      <c r="T24" s="53">
        <f t="shared" si="0"/>
        <v>31938.989999999998</v>
      </c>
    </row>
    <row r="25" spans="1:20" s="3" customFormat="1" ht="15.75">
      <c r="A25" s="7"/>
      <c r="B25" s="25" t="s">
        <v>60</v>
      </c>
      <c r="C25" s="25" t="s">
        <v>49</v>
      </c>
      <c r="D25" s="25">
        <v>1</v>
      </c>
      <c r="E25" s="26">
        <v>100000</v>
      </c>
      <c r="F25" s="39">
        <f>D25*E25</f>
        <v>100000</v>
      </c>
      <c r="G25" s="40" t="s">
        <v>32</v>
      </c>
      <c r="H25" s="27"/>
      <c r="I25" s="27"/>
      <c r="J25" s="27"/>
      <c r="K25" s="28"/>
      <c r="L25" s="28"/>
      <c r="M25" s="28"/>
      <c r="N25" s="52">
        <v>99534.98</v>
      </c>
      <c r="O25" s="28"/>
      <c r="P25" s="28"/>
      <c r="Q25" s="28"/>
      <c r="R25" s="28"/>
      <c r="S25" s="28"/>
      <c r="T25" s="53">
        <f t="shared" si="0"/>
        <v>99534.98</v>
      </c>
    </row>
    <row r="26" spans="1:20" s="3" customFormat="1" ht="15.75">
      <c r="A26" s="7"/>
      <c r="B26" s="25" t="s">
        <v>61</v>
      </c>
      <c r="C26" s="25" t="s">
        <v>62</v>
      </c>
      <c r="D26" s="25"/>
      <c r="E26" s="26"/>
      <c r="F26" s="39">
        <v>12000</v>
      </c>
      <c r="G26" s="40" t="s">
        <v>32</v>
      </c>
      <c r="H26" s="27"/>
      <c r="I26" s="27"/>
      <c r="J26" s="27"/>
      <c r="K26" s="28"/>
      <c r="L26" s="28"/>
      <c r="M26" s="28"/>
      <c r="N26" s="52">
        <v>12095.29</v>
      </c>
      <c r="O26" s="28"/>
      <c r="P26" s="28"/>
      <c r="Q26" s="28"/>
      <c r="R26" s="28"/>
      <c r="S26" s="28"/>
      <c r="T26" s="53">
        <f t="shared" si="0"/>
        <v>12095.29</v>
      </c>
    </row>
    <row r="27" spans="1:20" s="3" customFormat="1" ht="15.75">
      <c r="A27" s="7"/>
      <c r="B27" s="25" t="s">
        <v>63</v>
      </c>
      <c r="C27" s="25"/>
      <c r="D27" s="25"/>
      <c r="E27" s="26"/>
      <c r="F27" s="39">
        <v>10000</v>
      </c>
      <c r="G27" s="40" t="s">
        <v>32</v>
      </c>
      <c r="H27" s="27"/>
      <c r="I27" s="27"/>
      <c r="J27" s="27"/>
      <c r="K27" s="28"/>
      <c r="L27" s="28"/>
      <c r="M27" s="28"/>
      <c r="N27" s="52">
        <v>9128</v>
      </c>
      <c r="O27" s="28"/>
      <c r="P27" s="28"/>
      <c r="Q27" s="28">
        <v>1164.21</v>
      </c>
      <c r="R27" s="28"/>
      <c r="S27" s="28"/>
      <c r="T27" s="53">
        <f>SUM(H27:S27)</f>
        <v>10292.21</v>
      </c>
    </row>
    <row r="28" spans="1:20" s="3" customFormat="1" ht="15.75">
      <c r="A28" s="7"/>
      <c r="B28" s="41" t="s">
        <v>66</v>
      </c>
      <c r="C28" s="25"/>
      <c r="D28" s="25"/>
      <c r="E28" s="26"/>
      <c r="F28" s="39">
        <v>60000</v>
      </c>
      <c r="G28" s="40" t="s">
        <v>32</v>
      </c>
      <c r="H28" s="27"/>
      <c r="I28" s="27"/>
      <c r="J28" s="27"/>
      <c r="K28" s="28"/>
      <c r="L28" s="28"/>
      <c r="M28" s="28"/>
      <c r="N28" s="28"/>
      <c r="O28" s="28"/>
      <c r="P28" s="28"/>
      <c r="Q28" s="28"/>
      <c r="R28" s="28"/>
      <c r="S28" s="28"/>
      <c r="T28" s="53">
        <f>SUM(H28:S28)</f>
        <v>0</v>
      </c>
    </row>
    <row r="29" spans="1:20" s="3" customFormat="1" ht="15.75">
      <c r="A29" s="7"/>
      <c r="B29" s="51" t="s">
        <v>73</v>
      </c>
      <c r="C29" s="25"/>
      <c r="D29" s="25"/>
      <c r="E29" s="26"/>
      <c r="F29" s="39"/>
      <c r="G29" s="40" t="s">
        <v>32</v>
      </c>
      <c r="H29" s="27">
        <v>1608.94</v>
      </c>
      <c r="I29" s="27">
        <v>2775.23</v>
      </c>
      <c r="J29" s="27">
        <f>433.32+8885.83</f>
        <v>9319.15</v>
      </c>
      <c r="K29" s="28"/>
      <c r="L29" s="28">
        <v>6663.63</v>
      </c>
      <c r="M29" s="28">
        <f>2718.91+802.97</f>
        <v>3521.88</v>
      </c>
      <c r="N29" s="28"/>
      <c r="O29" s="28"/>
      <c r="P29" s="28"/>
      <c r="Q29" s="28">
        <v>2399.8</v>
      </c>
      <c r="R29" s="28">
        <f>29318.59+7907.47</f>
        <v>37226.06</v>
      </c>
      <c r="S29" s="28">
        <v>2273.98</v>
      </c>
      <c r="T29" s="53">
        <f>SUM(H29:S29)</f>
        <v>65788.67</v>
      </c>
    </row>
    <row r="30" spans="1:20" s="3" customFormat="1" ht="15.75">
      <c r="A30" s="7"/>
      <c r="B30" s="51" t="s">
        <v>74</v>
      </c>
      <c r="C30" s="25"/>
      <c r="D30" s="25"/>
      <c r="E30" s="26"/>
      <c r="F30" s="39"/>
      <c r="G30" s="40" t="s">
        <v>32</v>
      </c>
      <c r="H30" s="27"/>
      <c r="I30" s="27"/>
      <c r="J30" s="27"/>
      <c r="K30" s="28"/>
      <c r="L30" s="28">
        <v>2128.76</v>
      </c>
      <c r="M30" s="28"/>
      <c r="N30" s="28"/>
      <c r="O30" s="28"/>
      <c r="P30" s="28"/>
      <c r="Q30" s="28"/>
      <c r="R30" s="28"/>
      <c r="S30" s="28"/>
      <c r="T30" s="53">
        <f>SUM(L30:S30)</f>
        <v>2128.76</v>
      </c>
    </row>
    <row r="31" spans="1:20" s="3" customFormat="1" ht="31.5">
      <c r="A31" s="7"/>
      <c r="B31" s="41" t="s">
        <v>76</v>
      </c>
      <c r="C31" s="25"/>
      <c r="D31" s="25"/>
      <c r="E31" s="26"/>
      <c r="F31" s="39"/>
      <c r="G31" s="40" t="s">
        <v>32</v>
      </c>
      <c r="H31" s="27"/>
      <c r="I31" s="27"/>
      <c r="J31" s="27"/>
      <c r="K31" s="28"/>
      <c r="L31" s="28"/>
      <c r="M31" s="28"/>
      <c r="N31" s="28"/>
      <c r="O31" s="28"/>
      <c r="P31" s="28"/>
      <c r="Q31" s="28"/>
      <c r="R31" s="28">
        <v>9941.88</v>
      </c>
      <c r="S31" s="28"/>
      <c r="T31" s="53">
        <f>SUM(P31:S31)</f>
        <v>9941.88</v>
      </c>
    </row>
    <row r="32" spans="1:20" s="4" customFormat="1" ht="15.75">
      <c r="A32" s="15"/>
      <c r="B32" s="42" t="s">
        <v>33</v>
      </c>
      <c r="C32" s="42"/>
      <c r="D32" s="42"/>
      <c r="E32" s="47"/>
      <c r="F32" s="48">
        <f>SUM(F21:F28)</f>
        <v>243000</v>
      </c>
      <c r="G32" s="43" t="s">
        <v>32</v>
      </c>
      <c r="H32" s="23">
        <f>SUM(H21:H29)</f>
        <v>1608.94</v>
      </c>
      <c r="I32" s="23">
        <f>SUM(I21:I29)</f>
        <v>2775.23</v>
      </c>
      <c r="J32" s="23">
        <f>SUM(J21:J29)</f>
        <v>9319.15</v>
      </c>
      <c r="K32" s="23">
        <f>SUM(K21:K26)</f>
        <v>39755.38</v>
      </c>
      <c r="L32" s="23">
        <f>SUM(L21:L30)</f>
        <v>8792.39</v>
      </c>
      <c r="M32" s="23">
        <f>SUM(M21:M30)</f>
        <v>3521.88</v>
      </c>
      <c r="N32" s="23">
        <f>SUM(N21:N28)</f>
        <v>178731.98</v>
      </c>
      <c r="O32" s="23">
        <f>SUM(O21:O28)</f>
        <v>9841.12</v>
      </c>
      <c r="P32" s="23">
        <f>SUM(P21:P31)</f>
        <v>0</v>
      </c>
      <c r="Q32" s="23">
        <f>SUM(Q21:Q31)</f>
        <v>3564.01</v>
      </c>
      <c r="R32" s="23">
        <f>SUM(R21:R31)</f>
        <v>47167.939999999995</v>
      </c>
      <c r="S32" s="23">
        <f>SUM(S21:S31)</f>
        <v>2273.98</v>
      </c>
      <c r="T32" s="53">
        <f>SUM(T21:T31)</f>
        <v>307352</v>
      </c>
    </row>
    <row r="33" spans="1:20" s="3" customFormat="1" ht="15.75">
      <c r="A33" s="7"/>
      <c r="B33" s="55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7"/>
      <c r="R33" s="7"/>
      <c r="S33" s="7"/>
      <c r="T33" s="15"/>
    </row>
    <row r="34" spans="1:20" s="3" customFormat="1" ht="15.75">
      <c r="A34" s="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7"/>
      <c r="R34" s="7"/>
      <c r="S34" s="7"/>
      <c r="T34" s="15"/>
    </row>
    <row r="35" spans="1:20" s="3" customFormat="1" ht="15.75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7"/>
      <c r="R35" s="7"/>
      <c r="S35" s="7"/>
      <c r="T35" s="15"/>
    </row>
    <row r="36" spans="1:20" s="4" customFormat="1" ht="15.75">
      <c r="A36" s="30"/>
      <c r="B36" s="31" t="s">
        <v>34</v>
      </c>
      <c r="C36" s="3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4" customFormat="1" ht="15.75">
      <c r="A37" s="30"/>
      <c r="B37" s="31" t="s">
        <v>35</v>
      </c>
      <c r="C37" s="32" t="s">
        <v>65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3" customFormat="1" ht="15.75">
      <c r="A38" s="33"/>
      <c r="B38" s="33"/>
      <c r="C38" s="3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5"/>
    </row>
    <row r="39" spans="1:20" s="3" customFormat="1" ht="15.75">
      <c r="A39" s="33">
        <v>1</v>
      </c>
      <c r="B39" s="35" t="str">
        <f>B14</f>
        <v>Перевыполнение  ТР  на  01.01.2014год.</v>
      </c>
      <c r="C39" s="36">
        <f>C14</f>
        <v>-36442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7"/>
      <c r="Q39" s="7"/>
      <c r="R39" s="7"/>
      <c r="S39" s="7"/>
      <c r="T39" s="15"/>
    </row>
    <row r="40" spans="1:20" s="3" customFormat="1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7"/>
      <c r="Q40" s="7"/>
      <c r="R40" s="7"/>
      <c r="S40" s="7"/>
      <c r="T40" s="15"/>
    </row>
    <row r="41" spans="1:20" s="4" customFormat="1" ht="15.75">
      <c r="A41" s="30"/>
      <c r="B41" s="30"/>
      <c r="C41" s="37" t="s">
        <v>20</v>
      </c>
      <c r="D41" s="37" t="s">
        <v>21</v>
      </c>
      <c r="E41" s="37" t="s">
        <v>22</v>
      </c>
      <c r="F41" s="37" t="s">
        <v>23</v>
      </c>
      <c r="G41" s="37" t="s">
        <v>24</v>
      </c>
      <c r="H41" s="37" t="s">
        <v>25</v>
      </c>
      <c r="I41" s="37" t="s">
        <v>42</v>
      </c>
      <c r="J41" s="37" t="s">
        <v>27</v>
      </c>
      <c r="K41" s="37" t="s">
        <v>28</v>
      </c>
      <c r="L41" s="37" t="s">
        <v>29</v>
      </c>
      <c r="M41" s="37" t="s">
        <v>30</v>
      </c>
      <c r="N41" s="37" t="s">
        <v>31</v>
      </c>
      <c r="O41" s="37" t="s">
        <v>43</v>
      </c>
      <c r="P41" s="15"/>
      <c r="Q41" s="15"/>
      <c r="R41" s="15"/>
      <c r="S41" s="15"/>
      <c r="T41" s="15"/>
    </row>
    <row r="42" spans="1:20" s="3" customFormat="1" ht="15.75">
      <c r="A42" s="33">
        <v>2</v>
      </c>
      <c r="B42" s="35" t="s">
        <v>36</v>
      </c>
      <c r="C42" s="36">
        <v>20966</v>
      </c>
      <c r="D42" s="36">
        <v>20966</v>
      </c>
      <c r="E42" s="36">
        <v>20764</v>
      </c>
      <c r="F42" s="36">
        <v>20764</v>
      </c>
      <c r="G42" s="36">
        <v>20764</v>
      </c>
      <c r="H42" s="36">
        <v>20764</v>
      </c>
      <c r="I42" s="36">
        <v>20764</v>
      </c>
      <c r="J42" s="36">
        <v>20764</v>
      </c>
      <c r="K42" s="36">
        <v>20764</v>
      </c>
      <c r="L42" s="36">
        <v>20764</v>
      </c>
      <c r="M42" s="36">
        <v>20764</v>
      </c>
      <c r="N42" s="36">
        <v>20764</v>
      </c>
      <c r="O42" s="37">
        <f aca="true" t="shared" si="1" ref="O42:O47">SUM(C42:N42)</f>
        <v>249572</v>
      </c>
      <c r="P42" s="7"/>
      <c r="Q42" s="7"/>
      <c r="R42" s="7"/>
      <c r="S42" s="7"/>
      <c r="T42" s="15"/>
    </row>
    <row r="43" spans="1:20" s="3" customFormat="1" ht="15.75">
      <c r="A43" s="33">
        <v>3</v>
      </c>
      <c r="B43" s="33" t="s">
        <v>48</v>
      </c>
      <c r="C43" s="36">
        <v>2613</v>
      </c>
      <c r="D43" s="36">
        <v>2613</v>
      </c>
      <c r="E43" s="36">
        <v>2613</v>
      </c>
      <c r="F43" s="36">
        <v>2613</v>
      </c>
      <c r="G43" s="36">
        <v>2613</v>
      </c>
      <c r="H43" s="36">
        <v>2613</v>
      </c>
      <c r="I43" s="36">
        <v>2970</v>
      </c>
      <c r="J43" s="36">
        <v>2970</v>
      </c>
      <c r="K43" s="36">
        <v>2970</v>
      </c>
      <c r="L43" s="36">
        <v>2970</v>
      </c>
      <c r="M43" s="36">
        <v>2970</v>
      </c>
      <c r="N43" s="36">
        <v>2970</v>
      </c>
      <c r="O43" s="37">
        <f t="shared" si="1"/>
        <v>33498</v>
      </c>
      <c r="P43" s="7"/>
      <c r="Q43" s="7"/>
      <c r="R43" s="7"/>
      <c r="S43" s="7"/>
      <c r="T43" s="15"/>
    </row>
    <row r="44" spans="1:20" s="3" customFormat="1" ht="15.75">
      <c r="A44" s="33">
        <v>4</v>
      </c>
      <c r="B44" s="35" t="s">
        <v>37</v>
      </c>
      <c r="C44" s="36">
        <f>C42*1.04</f>
        <v>21804.64</v>
      </c>
      <c r="D44" s="36">
        <f>D42*1.01</f>
        <v>21175.66</v>
      </c>
      <c r="E44" s="36">
        <f>E42*0.9</f>
        <v>18687.600000000002</v>
      </c>
      <c r="F44" s="36">
        <f>F42*1.06</f>
        <v>22009.84</v>
      </c>
      <c r="G44" s="36">
        <f>G42*1.04</f>
        <v>21594.56</v>
      </c>
      <c r="H44" s="36">
        <f>H42*0.98</f>
        <v>20348.72</v>
      </c>
      <c r="I44" s="36">
        <f>I42*0.93</f>
        <v>19310.52</v>
      </c>
      <c r="J44" s="36">
        <f>J42*1.09</f>
        <v>22632.760000000002</v>
      </c>
      <c r="K44" s="36">
        <f>K42*0.95</f>
        <v>19725.8</v>
      </c>
      <c r="L44" s="36">
        <f>L42*0.99</f>
        <v>20556.36</v>
      </c>
      <c r="M44" s="36">
        <f>M42*0.87</f>
        <v>18064.68</v>
      </c>
      <c r="N44" s="36">
        <v>22063</v>
      </c>
      <c r="O44" s="37">
        <f t="shared" si="1"/>
        <v>247974.14</v>
      </c>
      <c r="P44" s="7"/>
      <c r="Q44" s="7"/>
      <c r="R44" s="7"/>
      <c r="S44" s="7"/>
      <c r="T44" s="15"/>
    </row>
    <row r="45" spans="1:20" s="3" customFormat="1" ht="15.75">
      <c r="A45" s="33">
        <v>5</v>
      </c>
      <c r="B45" s="35" t="s">
        <v>38</v>
      </c>
      <c r="C45" s="36">
        <f aca="true" t="shared" si="2" ref="C45:H45">C43</f>
        <v>2613</v>
      </c>
      <c r="D45" s="36">
        <f t="shared" si="2"/>
        <v>2613</v>
      </c>
      <c r="E45" s="36">
        <f t="shared" si="2"/>
        <v>2613</v>
      </c>
      <c r="F45" s="36">
        <f t="shared" si="2"/>
        <v>2613</v>
      </c>
      <c r="G45" s="36">
        <f t="shared" si="2"/>
        <v>2613</v>
      </c>
      <c r="H45" s="36">
        <f t="shared" si="2"/>
        <v>2613</v>
      </c>
      <c r="I45" s="36">
        <f aca="true" t="shared" si="3" ref="I45:N45">I43</f>
        <v>2970</v>
      </c>
      <c r="J45" s="36">
        <f t="shared" si="3"/>
        <v>2970</v>
      </c>
      <c r="K45" s="36">
        <f t="shared" si="3"/>
        <v>2970</v>
      </c>
      <c r="L45" s="36">
        <f t="shared" si="3"/>
        <v>2970</v>
      </c>
      <c r="M45" s="36">
        <f t="shared" si="3"/>
        <v>2970</v>
      </c>
      <c r="N45" s="36">
        <f t="shared" si="3"/>
        <v>2970</v>
      </c>
      <c r="O45" s="37">
        <f t="shared" si="1"/>
        <v>33498</v>
      </c>
      <c r="P45" s="7"/>
      <c r="Q45" s="7"/>
      <c r="R45" s="7"/>
      <c r="S45" s="7"/>
      <c r="T45" s="15"/>
    </row>
    <row r="46" spans="1:20" s="3" customFormat="1" ht="15.75">
      <c r="A46" s="33">
        <v>6</v>
      </c>
      <c r="B46" s="35" t="s">
        <v>39</v>
      </c>
      <c r="C46" s="36">
        <f aca="true" t="shared" si="4" ref="C46:H46">SUM(C44:C45)</f>
        <v>24417.64</v>
      </c>
      <c r="D46" s="36">
        <f t="shared" si="4"/>
        <v>23788.66</v>
      </c>
      <c r="E46" s="36">
        <f t="shared" si="4"/>
        <v>21300.600000000002</v>
      </c>
      <c r="F46" s="36">
        <f t="shared" si="4"/>
        <v>24622.84</v>
      </c>
      <c r="G46" s="36">
        <f t="shared" si="4"/>
        <v>24207.56</v>
      </c>
      <c r="H46" s="36">
        <f t="shared" si="4"/>
        <v>22961.72</v>
      </c>
      <c r="I46" s="36">
        <f aca="true" t="shared" si="5" ref="I46:N46">SUM(I44:I45)</f>
        <v>22280.52</v>
      </c>
      <c r="J46" s="36">
        <f t="shared" si="5"/>
        <v>25602.760000000002</v>
      </c>
      <c r="K46" s="36">
        <f t="shared" si="5"/>
        <v>22695.8</v>
      </c>
      <c r="L46" s="36">
        <f t="shared" si="5"/>
        <v>23526.36</v>
      </c>
      <c r="M46" s="36">
        <f t="shared" si="5"/>
        <v>21034.68</v>
      </c>
      <c r="N46" s="36">
        <f t="shared" si="5"/>
        <v>25033</v>
      </c>
      <c r="O46" s="37">
        <f t="shared" si="1"/>
        <v>281472.14</v>
      </c>
      <c r="P46" s="7"/>
      <c r="Q46" s="7"/>
      <c r="R46" s="7"/>
      <c r="S46" s="7"/>
      <c r="T46" s="15"/>
    </row>
    <row r="47" spans="1:20" s="3" customFormat="1" ht="15.75">
      <c r="A47" s="33">
        <v>7</v>
      </c>
      <c r="B47" s="35" t="s">
        <v>40</v>
      </c>
      <c r="C47" s="36">
        <f aca="true" t="shared" si="6" ref="C47:N47">H32</f>
        <v>1608.94</v>
      </c>
      <c r="D47" s="36">
        <f t="shared" si="6"/>
        <v>2775.23</v>
      </c>
      <c r="E47" s="36">
        <f t="shared" si="6"/>
        <v>9319.15</v>
      </c>
      <c r="F47" s="36">
        <f t="shared" si="6"/>
        <v>39755.38</v>
      </c>
      <c r="G47" s="36">
        <f t="shared" si="6"/>
        <v>8792.39</v>
      </c>
      <c r="H47" s="36">
        <f t="shared" si="6"/>
        <v>3521.88</v>
      </c>
      <c r="I47" s="36">
        <f t="shared" si="6"/>
        <v>178731.98</v>
      </c>
      <c r="J47" s="36">
        <f t="shared" si="6"/>
        <v>9841.12</v>
      </c>
      <c r="K47" s="36">
        <f t="shared" si="6"/>
        <v>0</v>
      </c>
      <c r="L47" s="36">
        <f t="shared" si="6"/>
        <v>3564.01</v>
      </c>
      <c r="M47" s="36">
        <f t="shared" si="6"/>
        <v>47167.939999999995</v>
      </c>
      <c r="N47" s="36">
        <f t="shared" si="6"/>
        <v>2273.98</v>
      </c>
      <c r="O47" s="37">
        <f t="shared" si="1"/>
        <v>307352</v>
      </c>
      <c r="P47" s="7"/>
      <c r="Q47" s="7"/>
      <c r="R47" s="7"/>
      <c r="S47" s="7"/>
      <c r="T47" s="15"/>
    </row>
    <row r="48" spans="1:20" s="4" customFormat="1" ht="15.75">
      <c r="A48" s="30">
        <v>8</v>
      </c>
      <c r="B48" s="50" t="s">
        <v>41</v>
      </c>
      <c r="C48" s="37">
        <f>C39+C46-C47</f>
        <v>-13633.300000000001</v>
      </c>
      <c r="D48" s="37">
        <f aca="true" t="shared" si="7" ref="D48:N48">C48+D46-D47</f>
        <v>7380.129999999999</v>
      </c>
      <c r="E48" s="37">
        <f t="shared" si="7"/>
        <v>19361.58</v>
      </c>
      <c r="F48" s="37">
        <f t="shared" si="7"/>
        <v>4229.040000000001</v>
      </c>
      <c r="G48" s="37">
        <f t="shared" si="7"/>
        <v>19644.210000000003</v>
      </c>
      <c r="H48" s="37">
        <f t="shared" si="7"/>
        <v>39084.05000000001</v>
      </c>
      <c r="I48" s="37">
        <f t="shared" si="7"/>
        <v>-117367.41</v>
      </c>
      <c r="J48" s="37">
        <f t="shared" si="7"/>
        <v>-101605.76999999999</v>
      </c>
      <c r="K48" s="37">
        <f t="shared" si="7"/>
        <v>-78909.96999999999</v>
      </c>
      <c r="L48" s="37">
        <f t="shared" si="7"/>
        <v>-58947.61999999999</v>
      </c>
      <c r="M48" s="37">
        <f t="shared" si="7"/>
        <v>-85080.87999999998</v>
      </c>
      <c r="N48" s="37">
        <f t="shared" si="7"/>
        <v>-62321.85999999998</v>
      </c>
      <c r="O48" s="37">
        <f>C39-O47+O46</f>
        <v>-62321.859999999986</v>
      </c>
      <c r="P48" s="15"/>
      <c r="Q48" s="15"/>
      <c r="R48" s="15"/>
      <c r="S48" s="15"/>
      <c r="T48" s="15"/>
    </row>
    <row r="49" spans="1:20" s="3" customFormat="1" ht="15.75">
      <c r="A49" s="7"/>
      <c r="B49" s="7"/>
      <c r="C49" s="3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5"/>
    </row>
    <row r="50" spans="1:20" s="3" customFormat="1" ht="15.75">
      <c r="A50" s="7"/>
      <c r="B50" s="7"/>
      <c r="C50" s="3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5"/>
    </row>
    <row r="51" spans="1:20" s="3" customFormat="1" ht="15.75">
      <c r="A51" s="7"/>
      <c r="B51" s="7"/>
      <c r="C51" s="3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5"/>
    </row>
    <row r="52" spans="1:20" ht="15.75">
      <c r="A52" s="3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</row>
    <row r="53" spans="1:20" ht="15.75">
      <c r="A53" s="3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"/>
    </row>
    <row r="54" spans="1:20" ht="15.75">
      <c r="A54" s="3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</row>
    <row r="55" spans="1:20" ht="15.75">
      <c r="A55" s="3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</row>
  </sheetData>
  <sheetProtection/>
  <mergeCells count="34">
    <mergeCell ref="D13:K13"/>
    <mergeCell ref="D6:K6"/>
    <mergeCell ref="D12:K12"/>
    <mergeCell ref="I19:I20"/>
    <mergeCell ref="J19:J20"/>
    <mergeCell ref="K19:K20"/>
    <mergeCell ref="D15:K15"/>
    <mergeCell ref="D16:K16"/>
    <mergeCell ref="M19:M20"/>
    <mergeCell ref="P19:P20"/>
    <mergeCell ref="C19:C20"/>
    <mergeCell ref="D19:D20"/>
    <mergeCell ref="N19:N20"/>
    <mergeCell ref="O19:O20"/>
    <mergeCell ref="D3:K3"/>
    <mergeCell ref="D4:K4"/>
    <mergeCell ref="D5:K5"/>
    <mergeCell ref="D11:K11"/>
    <mergeCell ref="D7:K7"/>
    <mergeCell ref="G19:G20"/>
    <mergeCell ref="D14:K14"/>
    <mergeCell ref="F19:F20"/>
    <mergeCell ref="H19:H20"/>
    <mergeCell ref="D17:K17"/>
    <mergeCell ref="Q19:Q20"/>
    <mergeCell ref="R19:R20"/>
    <mergeCell ref="S19:S20"/>
    <mergeCell ref="B33:P34"/>
    <mergeCell ref="T19:T20"/>
    <mergeCell ref="B18:B20"/>
    <mergeCell ref="E19:E20"/>
    <mergeCell ref="G18:T18"/>
    <mergeCell ref="L19:L20"/>
    <mergeCell ref="C18:F18"/>
  </mergeCells>
  <printOptions horizontalCentered="1"/>
  <pageMargins left="0.7874015748031497" right="0.3937007874015748" top="0.7874015748031497" bottom="0.1968503937007874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2013-01-10T10:53:37Z</cp:lastPrinted>
  <dcterms:modified xsi:type="dcterms:W3CDTF">2015-03-16T10:17:26Z</dcterms:modified>
  <cp:category/>
  <cp:version/>
  <cp:contentType/>
  <cp:contentStatus/>
</cp:coreProperties>
</file>