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Тал 4" sheetId="1" r:id="rId1"/>
  </sheets>
  <definedNames>
    <definedName name="_xlnm.Print_Area" localSheetId="0">'Тал 4'!$A$1:$T$52</definedName>
  </definedNames>
  <calcPr fullCalcOnLoad="1"/>
</workbook>
</file>

<file path=xl/sharedStrings.xml><?xml version="1.0" encoding="utf-8"?>
<sst xmlns="http://schemas.openxmlformats.org/spreadsheetml/2006/main" count="105" uniqueCount="80">
  <si>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</si>
  <si>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</si>
  <si>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</si>
  <si>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</si>
  <si>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2, 7 подъезд;</t>
  </si>
  <si>
    <t>Материал стен</t>
  </si>
  <si>
    <t>мон</t>
  </si>
  <si>
    <t>Место расположения ввода ХВС, ГВС, отопления: 1 подъезд</t>
  </si>
  <si>
    <t>Год постройки</t>
  </si>
  <si>
    <t>Место расположения приборов учета ХВС,ГВС, отопления:  техучасток</t>
  </si>
  <si>
    <t>Этажность</t>
  </si>
  <si>
    <t>Количество теплоузлов -8</t>
  </si>
  <si>
    <t>Подъезды</t>
  </si>
  <si>
    <t>Принадлежность  ТОС: ТОС «Юность», Мишина Н.В.</t>
  </si>
  <si>
    <t>Площадь придомовой территории (кв.м.)</t>
  </si>
  <si>
    <t>Обслуживает-ТУ №2 тел 43-39-16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</si>
  <si>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</si>
  <si>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</si>
  <si>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</si>
  <si>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</si>
  <si>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</si>
  <si>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</si>
  <si>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</si>
  <si>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</si>
  <si>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</si>
  <si>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</si>
  <si>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</si>
  <si>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</si>
  <si>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</si>
  <si>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</si>
  <si>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</si>
  <si>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</si>
  <si>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</si>
  <si>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</si>
  <si>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</si>
  <si>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счет по текущему ремонту</t>
  </si>
  <si>
    <t>дома №4 по ул. Талвира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</si>
  <si>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</si>
  <si>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</si>
  <si>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</si>
  <si>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</si>
  <si>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</si>
  <si>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</si>
  <si>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</si>
  <si>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</si>
  <si>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</si>
  <si>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</si>
  <si>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</si>
  <si>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Электронный паспорт финансово-хозяйственной деятельности</t>
  </si>
  <si>
    <t>Начислено прочих доходов</t>
  </si>
  <si>
    <t>жилого дома ул. Талвира, дом 4</t>
  </si>
  <si>
    <t>1483/220</t>
  </si>
  <si>
    <t>шт</t>
  </si>
  <si>
    <t>выполнено</t>
  </si>
  <si>
    <t xml:space="preserve">Председатель совета МКД -Андреева Светлана Трофимовна </t>
  </si>
  <si>
    <t xml:space="preserve">Мастер участка – Кошельков Андрей Георгиевич </t>
  </si>
  <si>
    <t>План работ на 2014 г.</t>
  </si>
  <si>
    <t xml:space="preserve">         РЕЕСТР РАБОТ ПО ТЕКУЩЕМУ РЕМОНТУ ПО ВИДАМ РАБОТ И СТОИМОСТИ НА 2014 ГОД</t>
  </si>
  <si>
    <t xml:space="preserve">  Ед. изм.</t>
  </si>
  <si>
    <t>1. Сантехнические работы</t>
  </si>
  <si>
    <t>2. Установка циркуляционного насоса на ГВС</t>
  </si>
  <si>
    <t>уз.</t>
  </si>
  <si>
    <t>4. Замена люков мусоропровода</t>
  </si>
  <si>
    <t>5. Окраска газопроводных труб</t>
  </si>
  <si>
    <t>м2</t>
  </si>
  <si>
    <t>6. Непредвиденные работы</t>
  </si>
  <si>
    <t>План работ по текущему ремонту на 2014 г составлен исходя из имеющейся задолженности дома по статье "текущий ремонт" на 01.01.2014 г. с включением в первую очередь работ, необходимых для безаварийного функционирования дома</t>
  </si>
  <si>
    <t>на 2014 г</t>
  </si>
  <si>
    <t>Цена на ед-цу работ в  руб</t>
  </si>
  <si>
    <t xml:space="preserve">     Замена НР ХВС в подвале с п.№1- п.№8</t>
  </si>
  <si>
    <t>Недовыполнение  ТР  на  01.01.2014год.</t>
  </si>
  <si>
    <t>Тариф на ТР 2014г. -2,80</t>
  </si>
  <si>
    <t>Дополнительные доходы на 2014г.</t>
  </si>
  <si>
    <t>Сумма  к выполнению ТР на 2014 год</t>
  </si>
  <si>
    <t xml:space="preserve"> Установка энергосберегающих светильников</t>
  </si>
  <si>
    <t>Ремонт мягкой кровли</t>
  </si>
  <si>
    <t xml:space="preserve"> Сантехнические и сварочные работы </t>
  </si>
  <si>
    <t>Устройство металлического ограждения (Арка)</t>
  </si>
  <si>
    <t>Ремонт и устройство асфальтового покрытия контейнерных площадок под ТБО</t>
  </si>
  <si>
    <t>3. ремонт теплоузлов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</si>
</sst>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  <numFmt numFmtId="167" formatCode="0.000"/>
    <numFmt numFmtId="168" formatCode="0.0"/>
  </numFmts>
  <fonts count="4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4" fillId="0" borderId="0" xfId="33" applyNumberFormat="1" applyFont="1" applyBorder="1">
      <alignment/>
      <protection/>
    </xf>
    <xf numFmtId="0" fontId="2" fillId="0" borderId="0" xfId="33" applyNumberFormat="1" applyFont="1" applyBorder="1">
      <alignment/>
      <protection/>
    </xf>
    <xf numFmtId="0" fontId="2" fillId="0" borderId="0" xfId="33" applyFont="1">
      <alignment/>
      <protection/>
    </xf>
    <xf numFmtId="0" fontId="2" fillId="0" borderId="10" xfId="33" applyNumberFormat="1" applyFont="1" applyBorder="1">
      <alignment/>
      <protection/>
    </xf>
    <xf numFmtId="0" fontId="2" fillId="0" borderId="11" xfId="33" applyNumberFormat="1" applyFont="1" applyBorder="1">
      <alignment/>
      <protection/>
    </xf>
    <xf numFmtId="0" fontId="2" fillId="0" borderId="0" xfId="33" applyNumberFormat="1" applyFont="1" applyBorder="1" applyAlignment="1">
      <alignment horizontal="center"/>
      <protection/>
    </xf>
    <xf numFmtId="0" fontId="2" fillId="0" borderId="0" xfId="33" applyNumberFormat="1" applyFont="1" applyBorder="1" applyAlignment="1">
      <alignment horizontal="left"/>
      <protection/>
    </xf>
    <xf numFmtId="0" fontId="4" fillId="0" borderId="0" xfId="33" applyNumberFormat="1" applyFont="1">
      <alignment/>
      <protection/>
    </xf>
    <xf numFmtId="0" fontId="2" fillId="0" borderId="12" xfId="33" applyNumberFormat="1" applyFont="1" applyBorder="1" applyAlignment="1">
      <alignment horizontal="left"/>
      <protection/>
    </xf>
    <xf numFmtId="0" fontId="2" fillId="0" borderId="12" xfId="33" applyNumberFormat="1" applyFont="1" applyBorder="1" applyAlignment="1">
      <alignment horizontal="center"/>
      <protection/>
    </xf>
    <xf numFmtId="0" fontId="2" fillId="0" borderId="0" xfId="33" applyNumberFormat="1" applyFont="1" applyFill="1" applyBorder="1" applyAlignment="1">
      <alignment/>
      <protection/>
    </xf>
    <xf numFmtId="0" fontId="2" fillId="0" borderId="12" xfId="59" applyNumberFormat="1" applyFont="1" applyBorder="1" applyAlignment="1">
      <alignment horizontal="center"/>
    </xf>
    <xf numFmtId="0" fontId="2" fillId="0" borderId="12" xfId="33" applyNumberFormat="1" applyFont="1" applyBorder="1">
      <alignment/>
      <protection/>
    </xf>
    <xf numFmtId="0" fontId="2" fillId="0" borderId="0" xfId="59" applyNumberFormat="1" applyFont="1" applyFill="1" applyBorder="1" applyAlignment="1">
      <alignment horizontal="center"/>
    </xf>
    <xf numFmtId="0" fontId="2" fillId="0" borderId="0" xfId="33" applyNumberFormat="1" applyFont="1" applyBorder="1" applyAlignment="1">
      <alignment horizontal="center" vertical="center"/>
      <protection/>
    </xf>
    <xf numFmtId="0" fontId="2" fillId="0" borderId="0" xfId="33" applyNumberFormat="1" applyFont="1">
      <alignment/>
      <protection/>
    </xf>
    <xf numFmtId="0" fontId="4" fillId="0" borderId="12" xfId="33" applyNumberFormat="1" applyFont="1" applyBorder="1" applyAlignment="1">
      <alignment vertical="top" wrapText="1"/>
      <protection/>
    </xf>
    <xf numFmtId="0" fontId="4" fillId="0" borderId="13" xfId="33" applyNumberFormat="1" applyFont="1" applyFill="1" applyBorder="1" applyAlignment="1">
      <alignment horizontal="center" vertical="top" wrapText="1"/>
      <protection/>
    </xf>
    <xf numFmtId="0" fontId="4" fillId="0" borderId="14" xfId="33" applyNumberFormat="1" applyFont="1" applyFill="1" applyBorder="1">
      <alignment/>
      <protection/>
    </xf>
    <xf numFmtId="0" fontId="4" fillId="0" borderId="14" xfId="33" applyNumberFormat="1" applyFont="1" applyBorder="1">
      <alignment/>
      <protection/>
    </xf>
    <xf numFmtId="0" fontId="4" fillId="0" borderId="15" xfId="33" applyNumberFormat="1" applyFont="1" applyBorder="1">
      <alignment/>
      <protection/>
    </xf>
    <xf numFmtId="0" fontId="2" fillId="0" borderId="16" xfId="33" applyNumberFormat="1" applyFont="1" applyBorder="1" applyAlignment="1">
      <alignment vertical="top" wrapText="1"/>
      <protection/>
    </xf>
    <xf numFmtId="0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2" fillId="0" borderId="0" xfId="33" applyNumberFormat="1" applyFont="1" applyFill="1" applyBorder="1">
      <alignment/>
      <protection/>
    </xf>
    <xf numFmtId="0" fontId="2" fillId="0" borderId="0" xfId="33" applyNumberFormat="1" applyFont="1" applyAlignment="1">
      <alignment horizontal="center"/>
      <protection/>
    </xf>
    <xf numFmtId="0" fontId="4" fillId="0" borderId="0" xfId="0" applyNumberFormat="1" applyFont="1" applyAlignment="1">
      <alignment/>
    </xf>
    <xf numFmtId="0" fontId="4" fillId="0" borderId="0" xfId="33" applyNumberFormat="1" applyFont="1" applyFill="1" applyBorder="1" applyAlignment="1">
      <alignment horizontal="center" vertical="top" wrapText="1"/>
      <protection/>
    </xf>
    <xf numFmtId="0" fontId="4" fillId="0" borderId="0" xfId="33" applyNumberFormat="1" applyFont="1" applyFill="1" applyBorder="1">
      <alignment/>
      <protection/>
    </xf>
    <xf numFmtId="0" fontId="4" fillId="0" borderId="0" xfId="0" applyNumberFormat="1" applyFont="1" applyAlignment="1">
      <alignment horizontal="left"/>
    </xf>
    <xf numFmtId="0" fontId="4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4" fillId="0" borderId="0" xfId="33" applyNumberFormat="1" applyFont="1" applyAlignment="1">
      <alignment horizontal="center"/>
      <protection/>
    </xf>
    <xf numFmtId="0" fontId="4" fillId="0" borderId="12" xfId="59" applyNumberFormat="1" applyFont="1" applyBorder="1" applyAlignment="1">
      <alignment horizontal="right" vertical="top" wrapText="1"/>
    </xf>
    <xf numFmtId="0" fontId="4" fillId="0" borderId="16" xfId="59" applyNumberFormat="1" applyFont="1" applyBorder="1" applyAlignment="1">
      <alignment horizontal="right" vertical="top" wrapText="1"/>
    </xf>
    <xf numFmtId="2" fontId="2" fillId="0" borderId="12" xfId="59" applyNumberFormat="1" applyFont="1" applyBorder="1" applyAlignment="1">
      <alignment horizontal="center"/>
    </xf>
    <xf numFmtId="2" fontId="2" fillId="0" borderId="12" xfId="59" applyNumberFormat="1" applyFont="1" applyFill="1" applyBorder="1" applyAlignment="1">
      <alignment horizontal="center"/>
    </xf>
    <xf numFmtId="0" fontId="2" fillId="0" borderId="17" xfId="59" applyNumberFormat="1" applyFont="1" applyBorder="1" applyAlignment="1">
      <alignment horizontal="right" vertical="top" wrapText="1"/>
    </xf>
    <xf numFmtId="0" fontId="2" fillId="0" borderId="18" xfId="59" applyNumberFormat="1" applyFont="1" applyBorder="1" applyAlignment="1">
      <alignment horizontal="right" vertical="top" wrapText="1"/>
    </xf>
    <xf numFmtId="0" fontId="2" fillId="0" borderId="19" xfId="33" applyNumberFormat="1" applyFont="1" applyBorder="1">
      <alignment/>
      <protection/>
    </xf>
    <xf numFmtId="168" fontId="2" fillId="0" borderId="20" xfId="33" applyNumberFormat="1" applyFont="1" applyBorder="1">
      <alignment/>
      <protection/>
    </xf>
    <xf numFmtId="0" fontId="4" fillId="0" borderId="13" xfId="33" applyNumberFormat="1" applyFont="1" applyBorder="1">
      <alignment/>
      <protection/>
    </xf>
    <xf numFmtId="0" fontId="4" fillId="0" borderId="21" xfId="33" applyNumberFormat="1" applyFont="1" applyBorder="1">
      <alignment/>
      <protection/>
    </xf>
    <xf numFmtId="0" fontId="4" fillId="0" borderId="22" xfId="33" applyNumberFormat="1" applyFont="1" applyBorder="1">
      <alignment/>
      <protection/>
    </xf>
    <xf numFmtId="0" fontId="4" fillId="0" borderId="12" xfId="33" applyNumberFormat="1" applyFont="1" applyBorder="1">
      <alignment/>
      <protection/>
    </xf>
    <xf numFmtId="0" fontId="2" fillId="0" borderId="0" xfId="0" applyNumberFormat="1" applyFont="1" applyAlignment="1">
      <alignment horizontal="left"/>
    </xf>
    <xf numFmtId="0" fontId="4" fillId="0" borderId="23" xfId="33" applyNumberFormat="1" applyFont="1" applyFill="1" applyBorder="1" applyAlignment="1">
      <alignment horizontal="center" vertical="top" wrapText="1"/>
      <protection/>
    </xf>
    <xf numFmtId="0" fontId="4" fillId="0" borderId="21" xfId="33" applyNumberFormat="1" applyFont="1" applyFill="1" applyBorder="1">
      <alignment/>
      <protection/>
    </xf>
    <xf numFmtId="0" fontId="4" fillId="0" borderId="24" xfId="33" applyNumberFormat="1" applyFont="1" applyBorder="1">
      <alignment/>
      <protection/>
    </xf>
    <xf numFmtId="0" fontId="4" fillId="0" borderId="25" xfId="33" applyNumberFormat="1" applyFont="1" applyBorder="1">
      <alignment/>
      <protection/>
    </xf>
    <xf numFmtId="0" fontId="4" fillId="0" borderId="26" xfId="33" applyNumberFormat="1" applyFont="1" applyBorder="1">
      <alignment/>
      <protection/>
    </xf>
    <xf numFmtId="0" fontId="2" fillId="0" borderId="27" xfId="33" applyNumberFormat="1" applyFont="1" applyFill="1" applyBorder="1" applyAlignment="1">
      <alignment horizontal="center" vertical="top" wrapText="1"/>
      <protection/>
    </xf>
    <xf numFmtId="0" fontId="2" fillId="0" borderId="16" xfId="33" applyNumberFormat="1" applyFont="1" applyFill="1" applyBorder="1">
      <alignment/>
      <protection/>
    </xf>
    <xf numFmtId="0" fontId="2" fillId="0" borderId="16" xfId="33" applyNumberFormat="1" applyFont="1" applyBorder="1">
      <alignment/>
      <protection/>
    </xf>
    <xf numFmtId="0" fontId="4" fillId="0" borderId="28" xfId="33" applyNumberFormat="1" applyFont="1" applyFill="1" applyBorder="1" applyAlignment="1">
      <alignment horizontal="center" vertical="top" wrapText="1"/>
      <protection/>
    </xf>
    <xf numFmtId="0" fontId="4" fillId="0" borderId="26" xfId="33" applyNumberFormat="1" applyFont="1" applyFill="1" applyBorder="1">
      <alignment/>
      <protection/>
    </xf>
    <xf numFmtId="0" fontId="4" fillId="0" borderId="23" xfId="33" applyNumberFormat="1" applyFont="1" applyBorder="1">
      <alignment/>
      <protection/>
    </xf>
    <xf numFmtId="0" fontId="4" fillId="0" borderId="29" xfId="33" applyNumberFormat="1" applyFont="1" applyBorder="1" applyAlignment="1">
      <alignment horizontal="left" vertical="top" wrapText="1"/>
      <protection/>
    </xf>
    <xf numFmtId="0" fontId="4" fillId="0" borderId="30" xfId="33" applyNumberFormat="1" applyFont="1" applyBorder="1" applyAlignment="1">
      <alignment vertical="top" wrapText="1"/>
      <protection/>
    </xf>
    <xf numFmtId="0" fontId="4" fillId="0" borderId="30" xfId="59" applyNumberFormat="1" applyFont="1" applyBorder="1" applyAlignment="1">
      <alignment horizontal="right" vertical="top" wrapText="1"/>
    </xf>
    <xf numFmtId="0" fontId="4" fillId="0" borderId="31" xfId="33" applyNumberFormat="1" applyFont="1" applyBorder="1" applyAlignment="1">
      <alignment vertical="top" wrapText="1"/>
      <protection/>
    </xf>
    <xf numFmtId="0" fontId="4" fillId="0" borderId="32" xfId="33" applyNumberFormat="1" applyFont="1" applyBorder="1" applyAlignment="1">
      <alignment vertical="top" wrapText="1"/>
      <protection/>
    </xf>
    <xf numFmtId="0" fontId="4" fillId="0" borderId="31" xfId="33" applyNumberFormat="1" applyFont="1" applyBorder="1" applyAlignment="1">
      <alignment horizontal="left" vertical="top" wrapText="1"/>
      <protection/>
    </xf>
    <xf numFmtId="0" fontId="4" fillId="0" borderId="33" xfId="33" applyNumberFormat="1" applyFont="1" applyBorder="1" applyAlignment="1">
      <alignment horizontal="left" vertical="top" wrapText="1"/>
      <protection/>
    </xf>
    <xf numFmtId="0" fontId="2" fillId="0" borderId="34" xfId="33" applyNumberFormat="1" applyFont="1" applyBorder="1" applyAlignment="1">
      <alignment vertical="top" wrapText="1"/>
      <protection/>
    </xf>
    <xf numFmtId="0" fontId="4" fillId="0" borderId="20" xfId="33" applyNumberFormat="1" applyFont="1" applyBorder="1" applyAlignment="1">
      <alignment vertical="top" wrapText="1"/>
      <protection/>
    </xf>
    <xf numFmtId="0" fontId="4" fillId="0" borderId="20" xfId="33" applyNumberFormat="1" applyFont="1" applyBorder="1" applyAlignment="1">
      <alignment horizontal="center" vertical="top" wrapText="1"/>
      <protection/>
    </xf>
    <xf numFmtId="0" fontId="4" fillId="0" borderId="35" xfId="33" applyNumberFormat="1" applyFont="1" applyBorder="1" applyAlignment="1">
      <alignment horizontal="center" vertical="top" wrapText="1"/>
      <protection/>
    </xf>
    <xf numFmtId="0" fontId="2" fillId="0" borderId="36" xfId="59" applyNumberFormat="1" applyFont="1" applyBorder="1" applyAlignment="1">
      <alignment horizontal="right" vertical="top" wrapText="1"/>
    </xf>
    <xf numFmtId="0" fontId="2" fillId="0" borderId="37" xfId="33" applyNumberFormat="1" applyFont="1" applyBorder="1" applyAlignment="1">
      <alignment vertical="top" wrapText="1"/>
      <protection/>
    </xf>
    <xf numFmtId="1" fontId="2" fillId="0" borderId="20" xfId="33" applyNumberFormat="1" applyFont="1" applyBorder="1">
      <alignment/>
      <protection/>
    </xf>
    <xf numFmtId="1" fontId="2" fillId="0" borderId="35" xfId="33" applyNumberFormat="1" applyFont="1" applyBorder="1">
      <alignment/>
      <protection/>
    </xf>
    <xf numFmtId="1" fontId="2" fillId="0" borderId="38" xfId="33" applyNumberFormat="1" applyFont="1" applyBorder="1">
      <alignment/>
      <protection/>
    </xf>
    <xf numFmtId="0" fontId="4" fillId="0" borderId="12" xfId="33" applyNumberFormat="1" applyFont="1" applyFill="1" applyBorder="1" applyAlignment="1">
      <alignment horizontal="center" vertical="center"/>
      <protection/>
    </xf>
    <xf numFmtId="0" fontId="2" fillId="0" borderId="39" xfId="33" applyNumberFormat="1" applyFont="1" applyBorder="1" applyAlignment="1">
      <alignment horizontal="center" vertical="top" wrapText="1"/>
      <protection/>
    </xf>
    <xf numFmtId="0" fontId="2" fillId="0" borderId="40" xfId="0" applyNumberFormat="1" applyFont="1" applyBorder="1" applyAlignment="1">
      <alignment horizontal="center" vertical="top" wrapText="1"/>
    </xf>
    <xf numFmtId="0" fontId="4" fillId="0" borderId="12" xfId="33" applyNumberFormat="1" applyFont="1" applyFill="1" applyBorder="1" applyAlignment="1">
      <alignment horizontal="left" vertical="center"/>
      <protection/>
    </xf>
    <xf numFmtId="0" fontId="4" fillId="0" borderId="12" xfId="33" applyNumberFormat="1" applyFont="1" applyBorder="1" applyAlignment="1">
      <alignment horizontal="center" vertical="center"/>
      <protection/>
    </xf>
    <xf numFmtId="0" fontId="4" fillId="0" borderId="41" xfId="33" applyNumberFormat="1" applyFont="1" applyBorder="1" applyAlignment="1">
      <alignment horizontal="center" vertical="top" wrapText="1"/>
      <protection/>
    </xf>
    <xf numFmtId="0" fontId="4" fillId="0" borderId="42" xfId="33" applyNumberFormat="1" applyFont="1" applyBorder="1" applyAlignment="1">
      <alignment horizontal="center" vertical="top" wrapText="1"/>
      <protection/>
    </xf>
    <xf numFmtId="0" fontId="2" fillId="0" borderId="0" xfId="33" applyNumberFormat="1" applyFont="1" applyBorder="1" applyAlignment="1">
      <alignment horizontal="center"/>
      <protection/>
    </xf>
    <xf numFmtId="0" fontId="4" fillId="0" borderId="43" xfId="33" applyNumberFormat="1" applyFont="1" applyBorder="1" applyAlignment="1">
      <alignment horizontal="center" vertical="top" wrapText="1"/>
      <protection/>
    </xf>
    <xf numFmtId="0" fontId="4" fillId="0" borderId="44" xfId="0" applyNumberFormat="1" applyFont="1" applyBorder="1" applyAlignment="1">
      <alignment horizontal="center" vertical="top" wrapText="1"/>
    </xf>
    <xf numFmtId="0" fontId="4" fillId="0" borderId="21" xfId="33" applyNumberFormat="1" applyFont="1" applyFill="1" applyBorder="1" applyAlignment="1">
      <alignment horizontal="center" vertical="center" wrapText="1"/>
      <protection/>
    </xf>
    <xf numFmtId="0" fontId="4" fillId="0" borderId="22" xfId="33" applyNumberFormat="1" applyFont="1" applyFill="1" applyBorder="1" applyAlignment="1">
      <alignment horizontal="center" vertical="center" wrapText="1"/>
      <protection/>
    </xf>
    <xf numFmtId="0" fontId="2" fillId="0" borderId="0" xfId="33" applyNumberFormat="1" applyFont="1" applyAlignment="1">
      <alignment wrapText="1"/>
      <protection/>
    </xf>
    <xf numFmtId="0" fontId="4" fillId="0" borderId="0" xfId="0" applyNumberFormat="1" applyFont="1" applyAlignment="1">
      <alignment wrapText="1"/>
    </xf>
    <xf numFmtId="0" fontId="5" fillId="0" borderId="45" xfId="33" applyNumberFormat="1" applyFont="1" applyBorder="1" applyAlignment="1">
      <alignment horizontal="center" vertical="center" wrapText="1"/>
      <protection/>
    </xf>
    <xf numFmtId="0" fontId="5" fillId="0" borderId="46" xfId="33" applyNumberFormat="1" applyFont="1" applyBorder="1" applyAlignment="1">
      <alignment horizontal="center" vertical="center" wrapText="1"/>
      <protection/>
    </xf>
    <xf numFmtId="0" fontId="5" fillId="0" borderId="47" xfId="33" applyNumberFormat="1" applyFont="1" applyBorder="1" applyAlignment="1">
      <alignment horizontal="center" vertical="center" wrapText="1"/>
      <protection/>
    </xf>
    <xf numFmtId="0" fontId="4" fillId="0" borderId="48" xfId="33" applyNumberFormat="1" applyFont="1" applyBorder="1" applyAlignment="1">
      <alignment vertical="center" wrapText="1"/>
      <protection/>
    </xf>
    <xf numFmtId="0" fontId="4" fillId="0" borderId="49" xfId="33" applyNumberFormat="1" applyFont="1" applyBorder="1" applyAlignment="1">
      <alignment vertical="center" wrapText="1"/>
      <protection/>
    </xf>
    <xf numFmtId="0" fontId="4" fillId="0" borderId="32" xfId="33" applyNumberFormat="1" applyFont="1" applyBorder="1" applyAlignment="1">
      <alignment vertical="center" wrapText="1"/>
      <protection/>
    </xf>
    <xf numFmtId="0" fontId="2" fillId="32" borderId="50" xfId="33" applyNumberFormat="1" applyFont="1" applyFill="1" applyBorder="1" applyAlignment="1">
      <alignment horizontal="center" vertical="center" wrapText="1"/>
      <protection/>
    </xf>
    <xf numFmtId="0" fontId="2" fillId="32" borderId="51" xfId="0" applyNumberFormat="1" applyFont="1" applyFill="1" applyBorder="1" applyAlignment="1">
      <alignment horizontal="center" vertical="center" wrapText="1"/>
    </xf>
    <xf numFmtId="0" fontId="2" fillId="32" borderId="52" xfId="0" applyNumberFormat="1" applyFont="1" applyFill="1" applyBorder="1" applyAlignment="1">
      <alignment horizontal="center" vertical="center" wrapText="1"/>
    </xf>
    <xf numFmtId="0" fontId="4" fillId="0" borderId="53" xfId="33" applyNumberFormat="1" applyFont="1" applyFill="1" applyBorder="1" applyAlignment="1">
      <alignment horizontal="center" vertical="center" wrapText="1"/>
      <protection/>
    </xf>
    <xf numFmtId="0" fontId="4" fillId="0" borderId="54" xfId="33" applyNumberFormat="1" applyFont="1" applyFill="1" applyBorder="1" applyAlignment="1">
      <alignment horizontal="center" vertical="center" wrapText="1"/>
      <protection/>
    </xf>
    <xf numFmtId="0" fontId="4" fillId="0" borderId="23" xfId="33" applyNumberFormat="1" applyFont="1" applyFill="1" applyBorder="1" applyAlignment="1">
      <alignment horizontal="center" vertical="center" wrapText="1"/>
      <protection/>
    </xf>
    <xf numFmtId="0" fontId="4" fillId="0" borderId="55" xfId="33" applyNumberFormat="1" applyFont="1" applyFill="1" applyBorder="1" applyAlignment="1">
      <alignment horizontal="center" vertical="center" wrapText="1"/>
      <protection/>
    </xf>
    <xf numFmtId="0" fontId="2" fillId="0" borderId="35" xfId="33" applyNumberFormat="1" applyFont="1" applyFill="1" applyBorder="1" applyAlignment="1">
      <alignment horizontal="center" vertical="center" wrapText="1"/>
      <protection/>
    </xf>
    <xf numFmtId="0" fontId="2" fillId="0" borderId="56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="75" zoomScaleNormal="75" zoomScaleSheetLayoutView="75" zoomScalePageLayoutView="0" workbookViewId="0" topLeftCell="A16">
      <selection activeCell="B24" sqref="B24"/>
    </sheetView>
  </sheetViews>
  <sheetFormatPr defaultColWidth="8.7109375" defaultRowHeight="12.75"/>
  <cols>
    <col min="1" max="1" width="4.140625" style="10" customWidth="1"/>
    <col min="2" max="2" width="48.7109375" style="10" bestFit="1" customWidth="1"/>
    <col min="3" max="3" width="15.57421875" style="37" bestFit="1" customWidth="1"/>
    <col min="4" max="4" width="12.57421875" style="10" customWidth="1"/>
    <col min="5" max="5" width="12.28125" style="10" customWidth="1"/>
    <col min="6" max="6" width="10.28125" style="10" customWidth="1"/>
    <col min="7" max="7" width="10.00390625" style="10" bestFit="1" customWidth="1"/>
    <col min="8" max="8" width="11.57421875" style="10" bestFit="1" customWidth="1"/>
    <col min="9" max="9" width="9.421875" style="10" bestFit="1" customWidth="1"/>
    <col min="10" max="10" width="8.8515625" style="10" bestFit="1" customWidth="1"/>
    <col min="11" max="11" width="10.8515625" style="10" bestFit="1" customWidth="1"/>
    <col min="12" max="12" width="9.8515625" style="10" bestFit="1" customWidth="1"/>
    <col min="13" max="13" width="8.8515625" style="10" bestFit="1" customWidth="1"/>
    <col min="14" max="14" width="9.7109375" style="10" bestFit="1" customWidth="1"/>
    <col min="15" max="15" width="8.8515625" style="10" bestFit="1" customWidth="1"/>
    <col min="16" max="16" width="10.00390625" style="10" bestFit="1" customWidth="1"/>
    <col min="17" max="17" width="9.28125" style="10" bestFit="1" customWidth="1"/>
    <col min="18" max="18" width="8.28125" style="10" bestFit="1" customWidth="1"/>
    <col min="19" max="19" width="9.140625" style="10" bestFit="1" customWidth="1"/>
    <col min="20" max="20" width="12.421875" style="10" customWidth="1"/>
    <col min="21" max="16384" width="8.7109375" style="1" customWidth="1"/>
  </cols>
  <sheetData>
    <row r="1" spans="1:20" s="2" customFormat="1" ht="15.75">
      <c r="A1" s="85" t="s">
        <v>48</v>
      </c>
      <c r="B1" s="85"/>
      <c r="C1" s="85"/>
      <c r="D1" s="9" t="s">
        <v>50</v>
      </c>
      <c r="E1" s="8"/>
      <c r="F1" s="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2" customFormat="1" ht="15.75">
      <c r="A2" s="10"/>
      <c r="B2" s="11" t="s">
        <v>0</v>
      </c>
      <c r="C2" s="12">
        <v>11084.9</v>
      </c>
      <c r="D2" s="78" t="s">
        <v>1</v>
      </c>
      <c r="E2" s="78"/>
      <c r="F2" s="78"/>
      <c r="G2" s="78"/>
      <c r="H2" s="78"/>
      <c r="I2" s="78"/>
      <c r="J2" s="78"/>
      <c r="K2" s="78"/>
      <c r="L2" s="10"/>
      <c r="M2" s="10"/>
      <c r="N2" s="10"/>
      <c r="O2" s="10"/>
      <c r="P2" s="10"/>
      <c r="Q2" s="10"/>
      <c r="R2" s="10"/>
      <c r="S2" s="10"/>
      <c r="T2" s="10"/>
    </row>
    <row r="3" spans="1:20" s="2" customFormat="1" ht="15.75">
      <c r="A3" s="10"/>
      <c r="B3" s="11" t="s">
        <v>2</v>
      </c>
      <c r="C3" s="12">
        <v>146</v>
      </c>
      <c r="D3" s="81" t="s">
        <v>54</v>
      </c>
      <c r="E3" s="81"/>
      <c r="F3" s="81"/>
      <c r="G3" s="81"/>
      <c r="H3" s="81"/>
      <c r="I3" s="81"/>
      <c r="J3" s="81"/>
      <c r="K3" s="81"/>
      <c r="L3" s="13"/>
      <c r="M3" s="13"/>
      <c r="N3" s="10"/>
      <c r="O3" s="10"/>
      <c r="P3" s="10"/>
      <c r="Q3" s="10"/>
      <c r="R3" s="10"/>
      <c r="S3" s="10"/>
      <c r="T3" s="10"/>
    </row>
    <row r="4" spans="1:20" s="2" customFormat="1" ht="15.75">
      <c r="A4" s="10"/>
      <c r="B4" s="11" t="s">
        <v>3</v>
      </c>
      <c r="C4" s="12">
        <v>421</v>
      </c>
      <c r="D4" s="81" t="s">
        <v>4</v>
      </c>
      <c r="E4" s="81"/>
      <c r="F4" s="81"/>
      <c r="G4" s="81"/>
      <c r="H4" s="81"/>
      <c r="I4" s="81"/>
      <c r="J4" s="81"/>
      <c r="K4" s="81"/>
      <c r="L4" s="10"/>
      <c r="M4" s="10"/>
      <c r="N4" s="10"/>
      <c r="O4" s="10"/>
      <c r="P4" s="10"/>
      <c r="Q4" s="10"/>
      <c r="R4" s="10"/>
      <c r="S4" s="10"/>
      <c r="T4" s="10"/>
    </row>
    <row r="5" spans="1:20" s="2" customFormat="1" ht="15.75">
      <c r="A5" s="10"/>
      <c r="B5" s="11" t="s">
        <v>5</v>
      </c>
      <c r="C5" s="12" t="s">
        <v>6</v>
      </c>
      <c r="D5" s="81" t="s">
        <v>7</v>
      </c>
      <c r="E5" s="81"/>
      <c r="F5" s="81"/>
      <c r="G5" s="81"/>
      <c r="H5" s="81"/>
      <c r="I5" s="81"/>
      <c r="J5" s="81"/>
      <c r="K5" s="81"/>
      <c r="L5" s="10"/>
      <c r="M5" s="10"/>
      <c r="N5" s="10"/>
      <c r="O5" s="10"/>
      <c r="P5" s="10"/>
      <c r="Q5" s="10"/>
      <c r="R5" s="10"/>
      <c r="S5" s="10"/>
      <c r="T5" s="10"/>
    </row>
    <row r="6" spans="1:20" s="2" customFormat="1" ht="15.75">
      <c r="A6" s="10"/>
      <c r="B6" s="11" t="s">
        <v>8</v>
      </c>
      <c r="C6" s="12">
        <v>1992</v>
      </c>
      <c r="D6" s="81" t="s">
        <v>9</v>
      </c>
      <c r="E6" s="81"/>
      <c r="F6" s="81"/>
      <c r="G6" s="81"/>
      <c r="H6" s="81"/>
      <c r="I6" s="81"/>
      <c r="J6" s="81"/>
      <c r="K6" s="81"/>
      <c r="L6" s="10"/>
      <c r="M6" s="10"/>
      <c r="N6" s="10"/>
      <c r="O6" s="10"/>
      <c r="P6" s="10"/>
      <c r="Q6" s="10"/>
      <c r="R6" s="10"/>
      <c r="S6" s="10"/>
      <c r="T6" s="10"/>
    </row>
    <row r="7" spans="1:20" s="2" customFormat="1" ht="15.75">
      <c r="A7" s="10"/>
      <c r="B7" s="11" t="s">
        <v>10</v>
      </c>
      <c r="C7" s="12">
        <v>10</v>
      </c>
      <c r="D7" s="81" t="s">
        <v>11</v>
      </c>
      <c r="E7" s="81"/>
      <c r="F7" s="81"/>
      <c r="G7" s="81"/>
      <c r="H7" s="81"/>
      <c r="I7" s="81"/>
      <c r="J7" s="81"/>
      <c r="K7" s="81"/>
      <c r="L7" s="10"/>
      <c r="M7" s="10"/>
      <c r="N7" s="10"/>
      <c r="O7" s="10"/>
      <c r="P7" s="10"/>
      <c r="Q7" s="10"/>
      <c r="R7" s="10"/>
      <c r="S7" s="10"/>
      <c r="T7" s="10"/>
    </row>
    <row r="8" spans="1:20" s="2" customFormat="1" ht="15.75">
      <c r="A8" s="10"/>
      <c r="B8" s="11" t="s">
        <v>12</v>
      </c>
      <c r="C8" s="12">
        <v>8</v>
      </c>
      <c r="D8" s="81" t="s">
        <v>13</v>
      </c>
      <c r="E8" s="81"/>
      <c r="F8" s="81"/>
      <c r="G8" s="81"/>
      <c r="H8" s="81"/>
      <c r="I8" s="81"/>
      <c r="J8" s="81"/>
      <c r="K8" s="81"/>
      <c r="L8" s="10"/>
      <c r="M8" s="10"/>
      <c r="N8" s="10"/>
      <c r="O8" s="10"/>
      <c r="P8" s="10"/>
      <c r="Q8" s="10"/>
      <c r="R8" s="10"/>
      <c r="S8" s="10"/>
      <c r="T8" s="10"/>
    </row>
    <row r="9" spans="1:20" s="2" customFormat="1" ht="15.75">
      <c r="A9" s="10"/>
      <c r="B9" s="11" t="s">
        <v>14</v>
      </c>
      <c r="C9" s="12">
        <v>995.5</v>
      </c>
      <c r="D9" s="81" t="s">
        <v>15</v>
      </c>
      <c r="E9" s="81"/>
      <c r="F9" s="81"/>
      <c r="G9" s="81"/>
      <c r="H9" s="81"/>
      <c r="I9" s="81"/>
      <c r="J9" s="81"/>
      <c r="K9" s="81"/>
      <c r="L9" s="10"/>
      <c r="M9" s="10"/>
      <c r="N9" s="10"/>
      <c r="O9" s="10"/>
      <c r="P9" s="10"/>
      <c r="Q9" s="10"/>
      <c r="R9" s="10"/>
      <c r="S9" s="10"/>
      <c r="T9" s="10"/>
    </row>
    <row r="10" spans="1:20" s="2" customFormat="1" ht="15.75">
      <c r="A10" s="10"/>
      <c r="B10" s="11" t="s">
        <v>16</v>
      </c>
      <c r="C10" s="12" t="s">
        <v>51</v>
      </c>
      <c r="D10" s="81" t="s">
        <v>55</v>
      </c>
      <c r="E10" s="81"/>
      <c r="F10" s="81"/>
      <c r="G10" s="81"/>
      <c r="H10" s="81"/>
      <c r="I10" s="81"/>
      <c r="J10" s="81"/>
      <c r="K10" s="81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2" customFormat="1" ht="15.75">
      <c r="A11" s="10"/>
      <c r="B11" s="11" t="s">
        <v>17</v>
      </c>
      <c r="C11" s="12">
        <v>2014</v>
      </c>
      <c r="D11" s="82"/>
      <c r="E11" s="82"/>
      <c r="F11" s="82"/>
      <c r="G11" s="82"/>
      <c r="H11" s="82"/>
      <c r="I11" s="82"/>
      <c r="J11" s="82"/>
      <c r="K11" s="82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2" customFormat="1" ht="15.75">
      <c r="A12" s="10"/>
      <c r="B12" s="11" t="s">
        <v>18</v>
      </c>
      <c r="C12" s="12">
        <v>6</v>
      </c>
      <c r="D12" s="78"/>
      <c r="E12" s="78"/>
      <c r="F12" s="78"/>
      <c r="G12" s="78"/>
      <c r="H12" s="78"/>
      <c r="I12" s="78"/>
      <c r="J12" s="78"/>
      <c r="K12" s="78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2" customFormat="1" ht="15.75">
      <c r="A13" s="10"/>
      <c r="B13" s="11" t="s">
        <v>70</v>
      </c>
      <c r="C13" s="14">
        <v>136592</v>
      </c>
      <c r="D13" s="78"/>
      <c r="E13" s="78"/>
      <c r="F13" s="78"/>
      <c r="G13" s="78"/>
      <c r="H13" s="78"/>
      <c r="I13" s="78"/>
      <c r="J13" s="78"/>
      <c r="K13" s="78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2" customFormat="1" ht="15.75">
      <c r="A14" s="10"/>
      <c r="B14" s="11" t="s">
        <v>71</v>
      </c>
      <c r="C14" s="40">
        <f>(2.8*12*C2)*0.94</f>
        <v>350105.4815999999</v>
      </c>
      <c r="D14" s="78"/>
      <c r="E14" s="78"/>
      <c r="F14" s="78"/>
      <c r="G14" s="78"/>
      <c r="H14" s="78"/>
      <c r="I14" s="78"/>
      <c r="J14" s="78"/>
      <c r="K14" s="78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2" customFormat="1" ht="15.75">
      <c r="A15" s="10"/>
      <c r="B15" s="11" t="s">
        <v>72</v>
      </c>
      <c r="C15" s="41">
        <v>22244</v>
      </c>
      <c r="D15" s="78"/>
      <c r="E15" s="78"/>
      <c r="F15" s="78"/>
      <c r="G15" s="78"/>
      <c r="H15" s="78"/>
      <c r="I15" s="78"/>
      <c r="J15" s="78"/>
      <c r="K15" s="78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2" customFormat="1" ht="15.75">
      <c r="A16" s="10"/>
      <c r="B16" s="15" t="s">
        <v>73</v>
      </c>
      <c r="C16" s="41">
        <f>SUM(C13:C15)</f>
        <v>508941.4815999999</v>
      </c>
      <c r="D16" s="78"/>
      <c r="E16" s="78"/>
      <c r="F16" s="78"/>
      <c r="G16" s="78"/>
      <c r="H16" s="78"/>
      <c r="I16" s="78"/>
      <c r="J16" s="78"/>
      <c r="K16" s="78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2" customFormat="1" ht="16.5" thickBot="1">
      <c r="A17" s="10"/>
      <c r="B17" s="4"/>
      <c r="C17" s="16"/>
      <c r="D17" s="1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5" customFormat="1" ht="16.5" thickBot="1">
      <c r="A18" s="18"/>
      <c r="B18" s="95" t="s">
        <v>19</v>
      </c>
      <c r="C18" s="98" t="s">
        <v>56</v>
      </c>
      <c r="D18" s="99"/>
      <c r="E18" s="99"/>
      <c r="F18" s="100"/>
      <c r="G18" s="92" t="s">
        <v>57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4"/>
      <c r="T18" s="44" t="s">
        <v>53</v>
      </c>
    </row>
    <row r="19" spans="1:20" s="5" customFormat="1" ht="15.75">
      <c r="A19" s="18"/>
      <c r="B19" s="96"/>
      <c r="C19" s="86" t="s">
        <v>45</v>
      </c>
      <c r="D19" s="83" t="s">
        <v>46</v>
      </c>
      <c r="E19" s="83" t="s">
        <v>68</v>
      </c>
      <c r="F19" s="79" t="s">
        <v>47</v>
      </c>
      <c r="G19" s="103" t="s">
        <v>58</v>
      </c>
      <c r="H19" s="88" t="s">
        <v>20</v>
      </c>
      <c r="I19" s="88" t="s">
        <v>21</v>
      </c>
      <c r="J19" s="88" t="s">
        <v>22</v>
      </c>
      <c r="K19" s="88" t="s">
        <v>23</v>
      </c>
      <c r="L19" s="88" t="s">
        <v>24</v>
      </c>
      <c r="M19" s="88" t="s">
        <v>25</v>
      </c>
      <c r="N19" s="88" t="s">
        <v>26</v>
      </c>
      <c r="O19" s="88" t="s">
        <v>27</v>
      </c>
      <c r="P19" s="88" t="s">
        <v>28</v>
      </c>
      <c r="Q19" s="88" t="s">
        <v>29</v>
      </c>
      <c r="R19" s="88" t="s">
        <v>30</v>
      </c>
      <c r="S19" s="101" t="s">
        <v>31</v>
      </c>
      <c r="T19" s="105" t="s">
        <v>32</v>
      </c>
    </row>
    <row r="20" spans="1:20" s="5" customFormat="1" ht="15.75">
      <c r="A20" s="18"/>
      <c r="B20" s="97"/>
      <c r="C20" s="87"/>
      <c r="D20" s="84"/>
      <c r="E20" s="84"/>
      <c r="F20" s="80"/>
      <c r="G20" s="104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102"/>
      <c r="T20" s="106"/>
    </row>
    <row r="21" spans="1:20" s="2" customFormat="1" ht="15.75">
      <c r="A21" s="10"/>
      <c r="B21" s="65" t="s">
        <v>59</v>
      </c>
      <c r="C21" s="70"/>
      <c r="D21" s="19"/>
      <c r="E21" s="38"/>
      <c r="F21" s="42"/>
      <c r="G21" s="20" t="s">
        <v>33</v>
      </c>
      <c r="H21" s="21"/>
      <c r="I21" s="21"/>
      <c r="J21" s="21"/>
      <c r="K21" s="22"/>
      <c r="L21" s="22"/>
      <c r="M21" s="22"/>
      <c r="N21" s="22"/>
      <c r="O21" s="22"/>
      <c r="P21" s="47"/>
      <c r="Q21" s="22"/>
      <c r="R21" s="22"/>
      <c r="S21" s="23"/>
      <c r="T21" s="45"/>
    </row>
    <row r="22" spans="1:20" s="2" customFormat="1" ht="15.75">
      <c r="A22" s="10"/>
      <c r="B22" s="65" t="s">
        <v>69</v>
      </c>
      <c r="C22" s="70"/>
      <c r="D22" s="19"/>
      <c r="E22" s="38"/>
      <c r="F22" s="42">
        <v>200000</v>
      </c>
      <c r="G22" s="20" t="s">
        <v>33</v>
      </c>
      <c r="H22" s="21">
        <v>210550.01</v>
      </c>
      <c r="I22" s="21"/>
      <c r="J22" s="21"/>
      <c r="K22" s="22"/>
      <c r="L22" s="22"/>
      <c r="M22" s="22"/>
      <c r="N22" s="22"/>
      <c r="O22" s="23"/>
      <c r="P22" s="49"/>
      <c r="Q22" s="46"/>
      <c r="R22" s="22"/>
      <c r="S22" s="23"/>
      <c r="T22" s="75">
        <f>SUM(H22:S22)</f>
        <v>210550.01</v>
      </c>
    </row>
    <row r="23" spans="1:20" s="2" customFormat="1" ht="15.75">
      <c r="A23" s="10"/>
      <c r="B23" s="65" t="s">
        <v>60</v>
      </c>
      <c r="C23" s="71" t="s">
        <v>52</v>
      </c>
      <c r="D23" s="19">
        <v>1</v>
      </c>
      <c r="E23" s="38">
        <v>53000</v>
      </c>
      <c r="F23" s="42">
        <f>D23*E23</f>
        <v>53000</v>
      </c>
      <c r="G23" s="20" t="s">
        <v>33</v>
      </c>
      <c r="H23" s="21"/>
      <c r="I23" s="21"/>
      <c r="J23" s="21">
        <v>53944.41</v>
      </c>
      <c r="K23" s="22"/>
      <c r="L23" s="22"/>
      <c r="M23" s="22"/>
      <c r="N23" s="22"/>
      <c r="O23" s="23"/>
      <c r="P23" s="49"/>
      <c r="Q23" s="46"/>
      <c r="R23" s="22"/>
      <c r="S23" s="23"/>
      <c r="T23" s="75">
        <f>SUM(H23:S23)</f>
        <v>53944.41</v>
      </c>
    </row>
    <row r="24" spans="1:20" s="2" customFormat="1" ht="15.75">
      <c r="A24" s="10"/>
      <c r="B24" s="65" t="s">
        <v>79</v>
      </c>
      <c r="C24" s="71" t="s">
        <v>61</v>
      </c>
      <c r="D24" s="19">
        <v>8</v>
      </c>
      <c r="E24" s="38">
        <v>3000</v>
      </c>
      <c r="F24" s="42">
        <f>D24*E24</f>
        <v>24000</v>
      </c>
      <c r="G24" s="20" t="s">
        <v>33</v>
      </c>
      <c r="H24" s="21"/>
      <c r="I24" s="21"/>
      <c r="J24" s="21"/>
      <c r="K24" s="22"/>
      <c r="L24" s="22"/>
      <c r="M24" s="22">
        <v>32858.37</v>
      </c>
      <c r="N24" s="22"/>
      <c r="O24" s="23"/>
      <c r="P24" s="49"/>
      <c r="Q24" s="46"/>
      <c r="R24" s="22"/>
      <c r="S24" s="23"/>
      <c r="T24" s="75">
        <f>SUM(H24:S24)</f>
        <v>32858.37</v>
      </c>
    </row>
    <row r="25" spans="1:20" s="2" customFormat="1" ht="15.75">
      <c r="A25" s="10"/>
      <c r="B25" s="65" t="s">
        <v>62</v>
      </c>
      <c r="C25" s="71" t="s">
        <v>52</v>
      </c>
      <c r="D25" s="19">
        <v>2</v>
      </c>
      <c r="E25" s="38">
        <v>3500</v>
      </c>
      <c r="F25" s="42">
        <f>D25*E25</f>
        <v>7000</v>
      </c>
      <c r="G25" s="20" t="s">
        <v>33</v>
      </c>
      <c r="H25" s="21">
        <v>7083.24</v>
      </c>
      <c r="I25" s="21"/>
      <c r="J25" s="21"/>
      <c r="K25" s="22"/>
      <c r="L25" s="22"/>
      <c r="M25" s="22"/>
      <c r="N25" s="22"/>
      <c r="O25" s="23"/>
      <c r="P25" s="49"/>
      <c r="Q25" s="46"/>
      <c r="R25" s="22"/>
      <c r="S25" s="23"/>
      <c r="T25" s="75">
        <f>SUM(H25:S25)</f>
        <v>7083.24</v>
      </c>
    </row>
    <row r="26" spans="1:20" s="2" customFormat="1" ht="15.75">
      <c r="A26" s="10"/>
      <c r="B26" s="65" t="s">
        <v>63</v>
      </c>
      <c r="C26" s="71" t="s">
        <v>64</v>
      </c>
      <c r="D26" s="19">
        <v>105</v>
      </c>
      <c r="E26" s="38">
        <v>230</v>
      </c>
      <c r="F26" s="42">
        <f>D26*E26</f>
        <v>24150</v>
      </c>
      <c r="G26" s="20" t="s">
        <v>33</v>
      </c>
      <c r="H26" s="21"/>
      <c r="I26" s="21"/>
      <c r="J26" s="21"/>
      <c r="K26" s="22"/>
      <c r="L26" s="22">
        <v>19329.27</v>
      </c>
      <c r="M26" s="22"/>
      <c r="N26" s="22"/>
      <c r="O26" s="23"/>
      <c r="P26" s="49"/>
      <c r="Q26" s="46"/>
      <c r="R26" s="22"/>
      <c r="S26" s="23"/>
      <c r="T26" s="75">
        <f>SUM(H26:S26)</f>
        <v>19329.27</v>
      </c>
    </row>
    <row r="27" spans="1:20" s="2" customFormat="1" ht="15.75">
      <c r="A27" s="10"/>
      <c r="B27" s="66" t="s">
        <v>65</v>
      </c>
      <c r="C27" s="71" t="s">
        <v>33</v>
      </c>
      <c r="D27" s="19"/>
      <c r="E27" s="38"/>
      <c r="F27" s="42">
        <v>148000</v>
      </c>
      <c r="G27" s="20" t="s">
        <v>33</v>
      </c>
      <c r="H27" s="21"/>
      <c r="I27" s="21"/>
      <c r="J27" s="21"/>
      <c r="K27" s="22"/>
      <c r="L27" s="22"/>
      <c r="M27" s="22"/>
      <c r="N27" s="22"/>
      <c r="O27" s="23"/>
      <c r="P27" s="49"/>
      <c r="Q27" s="46"/>
      <c r="R27" s="22"/>
      <c r="S27" s="23"/>
      <c r="T27" s="75"/>
    </row>
    <row r="28" spans="1:20" s="2" customFormat="1" ht="15.75">
      <c r="A28" s="10"/>
      <c r="B28" s="67" t="s">
        <v>76</v>
      </c>
      <c r="C28" s="71"/>
      <c r="D28" s="19"/>
      <c r="E28" s="38"/>
      <c r="F28" s="42"/>
      <c r="G28" s="20" t="s">
        <v>33</v>
      </c>
      <c r="H28" s="21">
        <v>2710.81</v>
      </c>
      <c r="I28" s="21">
        <f>756.02+1371.97</f>
        <v>2127.99</v>
      </c>
      <c r="J28" s="21">
        <v>2044.19</v>
      </c>
      <c r="K28" s="22">
        <f>1087.56+756.37+2650.4+3613</f>
        <v>8107.33</v>
      </c>
      <c r="L28" s="22">
        <f>530.12+2081.69+2333.08</f>
        <v>4944.889999999999</v>
      </c>
      <c r="M28" s="22"/>
      <c r="N28" s="22">
        <v>1906.07</v>
      </c>
      <c r="O28" s="23">
        <v>10015.52</v>
      </c>
      <c r="P28" s="49">
        <v>2907.77</v>
      </c>
      <c r="Q28" s="46">
        <f>5253.57+3851.1</f>
        <v>9104.67</v>
      </c>
      <c r="R28" s="22"/>
      <c r="S28" s="23">
        <v>1324.16</v>
      </c>
      <c r="T28" s="75">
        <f>SUM(H28:S28)</f>
        <v>45193.4</v>
      </c>
    </row>
    <row r="29" spans="1:20" s="2" customFormat="1" ht="15.75">
      <c r="A29" s="10"/>
      <c r="B29" s="62" t="s">
        <v>74</v>
      </c>
      <c r="C29" s="71" t="s">
        <v>52</v>
      </c>
      <c r="D29" s="19">
        <v>58</v>
      </c>
      <c r="E29" s="38">
        <v>1000</v>
      </c>
      <c r="F29" s="42">
        <f>D29*E29</f>
        <v>58000</v>
      </c>
      <c r="G29" s="20" t="s">
        <v>33</v>
      </c>
      <c r="H29" s="21">
        <v>59409.45</v>
      </c>
      <c r="I29" s="21"/>
      <c r="J29" s="21"/>
      <c r="K29" s="22"/>
      <c r="L29" s="22"/>
      <c r="M29" s="22"/>
      <c r="N29" s="22"/>
      <c r="O29" s="22"/>
      <c r="P29" s="48"/>
      <c r="Q29" s="22"/>
      <c r="R29" s="22"/>
      <c r="S29" s="23"/>
      <c r="T29" s="75">
        <f>SUM(H29:S29)</f>
        <v>59409.45</v>
      </c>
    </row>
    <row r="30" spans="1:20" s="2" customFormat="1" ht="15.75">
      <c r="A30" s="10"/>
      <c r="B30" s="62" t="s">
        <v>77</v>
      </c>
      <c r="C30" s="71"/>
      <c r="D30" s="19"/>
      <c r="E30" s="38"/>
      <c r="F30" s="42"/>
      <c r="G30" s="51" t="s">
        <v>33</v>
      </c>
      <c r="H30" s="52"/>
      <c r="I30" s="52"/>
      <c r="J30" s="52"/>
      <c r="K30" s="47"/>
      <c r="L30" s="47"/>
      <c r="M30" s="47"/>
      <c r="N30" s="47"/>
      <c r="O30" s="47"/>
      <c r="P30" s="55"/>
      <c r="Q30" s="47">
        <v>3138.99</v>
      </c>
      <c r="R30" s="47"/>
      <c r="S30" s="54"/>
      <c r="T30" s="76">
        <f>SUM(H30:S30)</f>
        <v>3138.99</v>
      </c>
    </row>
    <row r="31" spans="1:20" s="2" customFormat="1" ht="15.75">
      <c r="A31" s="10"/>
      <c r="B31" s="68" t="s">
        <v>75</v>
      </c>
      <c r="C31" s="72"/>
      <c r="D31" s="63"/>
      <c r="E31" s="64"/>
      <c r="F31" s="73"/>
      <c r="G31" s="51" t="s">
        <v>33</v>
      </c>
      <c r="H31" s="52"/>
      <c r="I31" s="52"/>
      <c r="J31" s="52"/>
      <c r="K31" s="47"/>
      <c r="L31" s="47"/>
      <c r="M31" s="47">
        <v>5690.25</v>
      </c>
      <c r="N31" s="47"/>
      <c r="O31" s="54"/>
      <c r="P31" s="49"/>
      <c r="Q31" s="61"/>
      <c r="R31" s="47"/>
      <c r="S31" s="54"/>
      <c r="T31" s="76">
        <f>SUM(H31:S31)</f>
        <v>5690.25</v>
      </c>
    </row>
    <row r="32" spans="1:20" s="2" customFormat="1" ht="31.5">
      <c r="A32" s="10"/>
      <c r="B32" s="62" t="s">
        <v>78</v>
      </c>
      <c r="C32" s="71"/>
      <c r="D32" s="19"/>
      <c r="E32" s="38"/>
      <c r="F32" s="42"/>
      <c r="G32" s="59"/>
      <c r="H32" s="60"/>
      <c r="I32" s="60"/>
      <c r="J32" s="60"/>
      <c r="K32" s="55"/>
      <c r="L32" s="55"/>
      <c r="M32" s="55"/>
      <c r="N32" s="47"/>
      <c r="O32" s="47"/>
      <c r="P32" s="53"/>
      <c r="Q32" s="47"/>
      <c r="R32" s="47">
        <v>2686.86</v>
      </c>
      <c r="S32" s="54"/>
      <c r="T32" s="76">
        <f>SUM(R32:S32)</f>
        <v>2686.86</v>
      </c>
    </row>
    <row r="33" spans="1:20" s="5" customFormat="1" ht="16.5" thickBot="1">
      <c r="A33" s="18"/>
      <c r="B33" s="69" t="s">
        <v>34</v>
      </c>
      <c r="C33" s="74"/>
      <c r="D33" s="24"/>
      <c r="E33" s="39"/>
      <c r="F33" s="43">
        <f>SUM(F21:F29)</f>
        <v>514150</v>
      </c>
      <c r="G33" s="56" t="s">
        <v>33</v>
      </c>
      <c r="H33" s="57">
        <f>SUM(H21:H29)</f>
        <v>279753.51</v>
      </c>
      <c r="I33" s="57">
        <f>SUM(I21:I29)</f>
        <v>2127.99</v>
      </c>
      <c r="J33" s="57">
        <f>SUM(J21:J29)</f>
        <v>55988.600000000006</v>
      </c>
      <c r="K33" s="58">
        <f>SUM(K21:K29)</f>
        <v>8107.33</v>
      </c>
      <c r="L33" s="58">
        <f aca="true" t="shared" si="0" ref="L33:S33">SUM(L21:L29)</f>
        <v>24274.16</v>
      </c>
      <c r="M33" s="58">
        <f>SUM(M21:M31)</f>
        <v>38548.62</v>
      </c>
      <c r="N33" s="6">
        <f>SUM(N20:N29)</f>
        <v>1906.07</v>
      </c>
      <c r="O33" s="6">
        <f t="shared" si="0"/>
        <v>10015.52</v>
      </c>
      <c r="P33" s="6">
        <f t="shared" si="0"/>
        <v>2907.77</v>
      </c>
      <c r="Q33" s="6">
        <f>SUM(Q21:Q31)</f>
        <v>12243.66</v>
      </c>
      <c r="R33" s="6">
        <f>SUM(R21:R32)</f>
        <v>2686.86</v>
      </c>
      <c r="S33" s="7">
        <f t="shared" si="0"/>
        <v>1324.16</v>
      </c>
      <c r="T33" s="77">
        <f>SUM(T21:T32)</f>
        <v>439884.25000000006</v>
      </c>
    </row>
    <row r="34" spans="1:20" s="2" customFormat="1" ht="15.75">
      <c r="A34" s="10"/>
      <c r="B34" s="90" t="s">
        <v>66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10"/>
      <c r="R34" s="10"/>
      <c r="S34" s="10"/>
      <c r="T34" s="18"/>
    </row>
    <row r="35" spans="1:20" s="2" customFormat="1" ht="15.75">
      <c r="A35" s="1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10"/>
      <c r="R35" s="10"/>
      <c r="S35" s="10"/>
      <c r="T35" s="10"/>
    </row>
    <row r="36" spans="1:20" s="2" customFormat="1" ht="15.75">
      <c r="A36" s="1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10"/>
      <c r="R36" s="10"/>
      <c r="S36" s="10"/>
      <c r="T36" s="10"/>
    </row>
    <row r="37" spans="1:20" s="5" customFormat="1" ht="15.75">
      <c r="A37" s="26"/>
      <c r="B37" s="27" t="s">
        <v>35</v>
      </c>
      <c r="C37" s="28"/>
      <c r="D37" s="29"/>
      <c r="E37" s="29"/>
      <c r="F37" s="29"/>
      <c r="G37" s="4"/>
      <c r="H37" s="4"/>
      <c r="I37" s="4"/>
      <c r="J37" s="4"/>
      <c r="K37" s="4"/>
      <c r="L37" s="4"/>
      <c r="M37" s="4"/>
      <c r="N37" s="4"/>
      <c r="O37" s="4"/>
      <c r="P37" s="4"/>
      <c r="Q37" s="18"/>
      <c r="R37" s="18"/>
      <c r="S37" s="18"/>
      <c r="T37" s="18"/>
    </row>
    <row r="38" spans="1:20" s="5" customFormat="1" ht="15.75">
      <c r="A38" s="26"/>
      <c r="B38" s="27" t="s">
        <v>36</v>
      </c>
      <c r="C38" s="30" t="s">
        <v>67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s="2" customFormat="1" ht="15.75">
      <c r="A39" s="31"/>
      <c r="B39" s="31"/>
      <c r="C39" s="32"/>
      <c r="D39" s="33"/>
      <c r="E39" s="33"/>
      <c r="F39" s="33"/>
      <c r="G39" s="3"/>
      <c r="H39" s="3"/>
      <c r="I39" s="3"/>
      <c r="J39" s="3"/>
      <c r="K39" s="3"/>
      <c r="L39" s="3"/>
      <c r="M39" s="3"/>
      <c r="N39" s="3"/>
      <c r="O39" s="3"/>
      <c r="P39" s="3"/>
      <c r="Q39" s="10"/>
      <c r="R39" s="10"/>
      <c r="S39" s="10"/>
      <c r="T39" s="10"/>
    </row>
    <row r="40" spans="1:20" s="2" customFormat="1" ht="15.75">
      <c r="A40" s="31">
        <v>1</v>
      </c>
      <c r="B40" s="34" t="str">
        <f>B13</f>
        <v>Недовыполнение  ТР  на  01.01.2014год.</v>
      </c>
      <c r="C40" s="35">
        <f>C13</f>
        <v>136592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"/>
      <c r="Q40" s="10"/>
      <c r="R40" s="10"/>
      <c r="S40" s="10"/>
      <c r="T40" s="10"/>
    </row>
    <row r="41" spans="1:20" s="2" customFormat="1" ht="15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"/>
      <c r="Q41" s="10"/>
      <c r="R41" s="10"/>
      <c r="S41" s="10"/>
      <c r="T41" s="10"/>
    </row>
    <row r="42" spans="1:20" s="5" customFormat="1" ht="15.75">
      <c r="A42" s="26"/>
      <c r="B42" s="26"/>
      <c r="C42" s="36" t="s">
        <v>20</v>
      </c>
      <c r="D42" s="36" t="s">
        <v>21</v>
      </c>
      <c r="E42" s="36" t="s">
        <v>22</v>
      </c>
      <c r="F42" s="36" t="s">
        <v>23</v>
      </c>
      <c r="G42" s="36" t="s">
        <v>24</v>
      </c>
      <c r="H42" s="36" t="s">
        <v>25</v>
      </c>
      <c r="I42" s="36" t="s">
        <v>43</v>
      </c>
      <c r="J42" s="36" t="s">
        <v>27</v>
      </c>
      <c r="K42" s="36" t="s">
        <v>28</v>
      </c>
      <c r="L42" s="36" t="s">
        <v>29</v>
      </c>
      <c r="M42" s="36" t="s">
        <v>30</v>
      </c>
      <c r="N42" s="36" t="s">
        <v>31</v>
      </c>
      <c r="O42" s="36" t="s">
        <v>44</v>
      </c>
      <c r="P42" s="4"/>
      <c r="Q42" s="18"/>
      <c r="R42" s="18"/>
      <c r="S42" s="18"/>
      <c r="T42" s="18"/>
    </row>
    <row r="43" spans="1:20" s="2" customFormat="1" ht="15.75">
      <c r="A43" s="31">
        <v>2</v>
      </c>
      <c r="B43" s="34" t="s">
        <v>37</v>
      </c>
      <c r="C43" s="35">
        <v>29175</v>
      </c>
      <c r="D43" s="35">
        <v>29175</v>
      </c>
      <c r="E43" s="35">
        <v>29175</v>
      </c>
      <c r="F43" s="35">
        <v>29175</v>
      </c>
      <c r="G43" s="35">
        <v>29175</v>
      </c>
      <c r="H43" s="35">
        <v>29175</v>
      </c>
      <c r="I43" s="35">
        <v>29175</v>
      </c>
      <c r="J43" s="35">
        <v>29175</v>
      </c>
      <c r="K43" s="35">
        <v>29175</v>
      </c>
      <c r="L43" s="35">
        <v>29175</v>
      </c>
      <c r="M43" s="35">
        <v>29175</v>
      </c>
      <c r="N43" s="35">
        <v>29175</v>
      </c>
      <c r="O43" s="36">
        <f aca="true" t="shared" si="1" ref="O43:O48">SUM(C43:N43)</f>
        <v>350100</v>
      </c>
      <c r="P43" s="10"/>
      <c r="Q43" s="10"/>
      <c r="R43" s="10"/>
      <c r="S43" s="10"/>
      <c r="T43" s="10"/>
    </row>
    <row r="44" spans="1:20" s="2" customFormat="1" ht="15.75">
      <c r="A44" s="31">
        <v>3</v>
      </c>
      <c r="B44" s="31" t="s">
        <v>49</v>
      </c>
      <c r="C44" s="35">
        <v>1853</v>
      </c>
      <c r="D44" s="35">
        <v>1853</v>
      </c>
      <c r="E44" s="35">
        <v>1853</v>
      </c>
      <c r="F44" s="35">
        <v>1853</v>
      </c>
      <c r="G44" s="35">
        <v>1853</v>
      </c>
      <c r="H44" s="35">
        <v>1853</v>
      </c>
      <c r="I44" s="35">
        <v>2224</v>
      </c>
      <c r="J44" s="35">
        <v>2224</v>
      </c>
      <c r="K44" s="35">
        <v>2224</v>
      </c>
      <c r="L44" s="35">
        <v>2224</v>
      </c>
      <c r="M44" s="35">
        <v>2224</v>
      </c>
      <c r="N44" s="35">
        <v>2224</v>
      </c>
      <c r="O44" s="36">
        <f t="shared" si="1"/>
        <v>24462</v>
      </c>
      <c r="P44" s="10"/>
      <c r="Q44" s="10"/>
      <c r="R44" s="10"/>
      <c r="S44" s="10"/>
      <c r="T44" s="10"/>
    </row>
    <row r="45" spans="1:20" s="2" customFormat="1" ht="15.75">
      <c r="A45" s="31">
        <v>4</v>
      </c>
      <c r="B45" s="34" t="s">
        <v>38</v>
      </c>
      <c r="C45" s="35">
        <f aca="true" t="shared" si="2" ref="C45:E46">C43</f>
        <v>29175</v>
      </c>
      <c r="D45" s="35">
        <f t="shared" si="2"/>
        <v>29175</v>
      </c>
      <c r="E45" s="35">
        <f>E43*0.95</f>
        <v>27716.25</v>
      </c>
      <c r="F45" s="35">
        <f>F43*0.95</f>
        <v>27716.25</v>
      </c>
      <c r="G45" s="35">
        <f>G43*1.1</f>
        <v>32092.500000000004</v>
      </c>
      <c r="H45" s="35">
        <f>H43*0.85</f>
        <v>24798.75</v>
      </c>
      <c r="I45" s="35">
        <f>I43*1.08</f>
        <v>31509.000000000004</v>
      </c>
      <c r="J45" s="35">
        <f>J43*0.92</f>
        <v>26841</v>
      </c>
      <c r="K45" s="35">
        <f>K43*0.97</f>
        <v>28299.75</v>
      </c>
      <c r="L45" s="35">
        <f>L43*0.95</f>
        <v>27716.25</v>
      </c>
      <c r="M45" s="35">
        <f>M43*1.01</f>
        <v>29466.75</v>
      </c>
      <c r="N45" s="35">
        <v>32687.17</v>
      </c>
      <c r="O45" s="36">
        <f t="shared" si="1"/>
        <v>347193.67</v>
      </c>
      <c r="P45" s="10"/>
      <c r="Q45" s="10"/>
      <c r="R45" s="10"/>
      <c r="S45" s="10"/>
      <c r="T45" s="10"/>
    </row>
    <row r="46" spans="1:20" s="2" customFormat="1" ht="15.75">
      <c r="A46" s="31">
        <v>5</v>
      </c>
      <c r="B46" s="34" t="s">
        <v>39</v>
      </c>
      <c r="C46" s="35">
        <f t="shared" si="2"/>
        <v>1853</v>
      </c>
      <c r="D46" s="35">
        <f t="shared" si="2"/>
        <v>1853</v>
      </c>
      <c r="E46" s="35">
        <f t="shared" si="2"/>
        <v>1853</v>
      </c>
      <c r="F46" s="35">
        <f aca="true" t="shared" si="3" ref="F46:K46">F44</f>
        <v>1853</v>
      </c>
      <c r="G46" s="35">
        <f t="shared" si="3"/>
        <v>1853</v>
      </c>
      <c r="H46" s="35">
        <f t="shared" si="3"/>
        <v>1853</v>
      </c>
      <c r="I46" s="35">
        <f t="shared" si="3"/>
        <v>2224</v>
      </c>
      <c r="J46" s="35">
        <f t="shared" si="3"/>
        <v>2224</v>
      </c>
      <c r="K46" s="35">
        <f t="shared" si="3"/>
        <v>2224</v>
      </c>
      <c r="L46" s="35">
        <f>L44</f>
        <v>2224</v>
      </c>
      <c r="M46" s="35">
        <f>M44</f>
        <v>2224</v>
      </c>
      <c r="N46" s="35">
        <f>N44</f>
        <v>2224</v>
      </c>
      <c r="O46" s="36">
        <f t="shared" si="1"/>
        <v>24462</v>
      </c>
      <c r="P46" s="10"/>
      <c r="Q46" s="10"/>
      <c r="R46" s="10"/>
      <c r="S46" s="10"/>
      <c r="T46" s="10"/>
    </row>
    <row r="47" spans="1:20" s="2" customFormat="1" ht="15.75">
      <c r="A47" s="31">
        <v>6</v>
      </c>
      <c r="B47" s="34" t="s">
        <v>40</v>
      </c>
      <c r="C47" s="35">
        <f aca="true" t="shared" si="4" ref="C47:H47">SUM(C45:C46)</f>
        <v>31028</v>
      </c>
      <c r="D47" s="35">
        <f t="shared" si="4"/>
        <v>31028</v>
      </c>
      <c r="E47" s="35">
        <f t="shared" si="4"/>
        <v>29569.25</v>
      </c>
      <c r="F47" s="35">
        <f t="shared" si="4"/>
        <v>29569.25</v>
      </c>
      <c r="G47" s="35">
        <f t="shared" si="4"/>
        <v>33945.5</v>
      </c>
      <c r="H47" s="35">
        <f t="shared" si="4"/>
        <v>26651.75</v>
      </c>
      <c r="I47" s="35">
        <f aca="true" t="shared" si="5" ref="I47:N47">SUM(I45:I46)</f>
        <v>33733</v>
      </c>
      <c r="J47" s="35">
        <f t="shared" si="5"/>
        <v>29065</v>
      </c>
      <c r="K47" s="35">
        <f t="shared" si="5"/>
        <v>30523.75</v>
      </c>
      <c r="L47" s="35">
        <f t="shared" si="5"/>
        <v>29940.25</v>
      </c>
      <c r="M47" s="35">
        <f t="shared" si="5"/>
        <v>31690.75</v>
      </c>
      <c r="N47" s="35">
        <f t="shared" si="5"/>
        <v>34911.17</v>
      </c>
      <c r="O47" s="36">
        <f t="shared" si="1"/>
        <v>371655.67</v>
      </c>
      <c r="P47" s="10"/>
      <c r="Q47" s="10"/>
      <c r="R47" s="10"/>
      <c r="S47" s="10"/>
      <c r="T47" s="10"/>
    </row>
    <row r="48" spans="1:20" s="2" customFormat="1" ht="15.75">
      <c r="A48" s="31">
        <v>7</v>
      </c>
      <c r="B48" s="34" t="s">
        <v>41</v>
      </c>
      <c r="C48" s="35">
        <f aca="true" t="shared" si="6" ref="C48:N48">H33</f>
        <v>279753.51</v>
      </c>
      <c r="D48" s="35">
        <f t="shared" si="6"/>
        <v>2127.99</v>
      </c>
      <c r="E48" s="35">
        <f t="shared" si="6"/>
        <v>55988.600000000006</v>
      </c>
      <c r="F48" s="35">
        <f t="shared" si="6"/>
        <v>8107.33</v>
      </c>
      <c r="G48" s="35">
        <f t="shared" si="6"/>
        <v>24274.16</v>
      </c>
      <c r="H48" s="35">
        <f t="shared" si="6"/>
        <v>38548.62</v>
      </c>
      <c r="I48" s="35">
        <f t="shared" si="6"/>
        <v>1906.07</v>
      </c>
      <c r="J48" s="35">
        <f t="shared" si="6"/>
        <v>10015.52</v>
      </c>
      <c r="K48" s="35">
        <f t="shared" si="6"/>
        <v>2907.77</v>
      </c>
      <c r="L48" s="35">
        <f t="shared" si="6"/>
        <v>12243.66</v>
      </c>
      <c r="M48" s="35">
        <f t="shared" si="6"/>
        <v>2686.86</v>
      </c>
      <c r="N48" s="35">
        <f t="shared" si="6"/>
        <v>1324.16</v>
      </c>
      <c r="O48" s="36">
        <f t="shared" si="1"/>
        <v>439884.24999999994</v>
      </c>
      <c r="P48" s="10"/>
      <c r="Q48" s="10"/>
      <c r="R48" s="10"/>
      <c r="S48" s="10"/>
      <c r="T48" s="10"/>
    </row>
    <row r="49" spans="1:20" s="5" customFormat="1" ht="15.75">
      <c r="A49" s="26">
        <v>8</v>
      </c>
      <c r="B49" s="50" t="s">
        <v>42</v>
      </c>
      <c r="C49" s="36">
        <f>C40+C47-C48</f>
        <v>-112133.51000000001</v>
      </c>
      <c r="D49" s="36">
        <f aca="true" t="shared" si="7" ref="D49:N49">C49+D47-D48</f>
        <v>-83233.50000000001</v>
      </c>
      <c r="E49" s="36">
        <f t="shared" si="7"/>
        <v>-109652.85000000002</v>
      </c>
      <c r="F49" s="36">
        <f t="shared" si="7"/>
        <v>-88190.93000000002</v>
      </c>
      <c r="G49" s="36">
        <f t="shared" si="7"/>
        <v>-78519.59000000003</v>
      </c>
      <c r="H49" s="36">
        <f t="shared" si="7"/>
        <v>-90416.46000000002</v>
      </c>
      <c r="I49" s="36">
        <f t="shared" si="7"/>
        <v>-58589.53000000002</v>
      </c>
      <c r="J49" s="36">
        <f t="shared" si="7"/>
        <v>-39540.05000000002</v>
      </c>
      <c r="K49" s="36">
        <f t="shared" si="7"/>
        <v>-11924.070000000018</v>
      </c>
      <c r="L49" s="36">
        <f t="shared" si="7"/>
        <v>5772.519999999982</v>
      </c>
      <c r="M49" s="36">
        <f t="shared" si="7"/>
        <v>34776.40999999998</v>
      </c>
      <c r="N49" s="36">
        <f t="shared" si="7"/>
        <v>68363.41999999998</v>
      </c>
      <c r="O49" s="36">
        <f>C40+O47-O48</f>
        <v>68363.42000000004</v>
      </c>
      <c r="P49" s="18"/>
      <c r="Q49" s="18"/>
      <c r="R49" s="18"/>
      <c r="S49" s="18"/>
      <c r="T49" s="18"/>
    </row>
    <row r="50" spans="1:20" s="2" customFormat="1" ht="15.75">
      <c r="A50" s="10"/>
      <c r="B50" s="10"/>
      <c r="C50" s="3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8"/>
      <c r="P50" s="10"/>
      <c r="Q50" s="10"/>
      <c r="R50" s="10"/>
      <c r="S50" s="10"/>
      <c r="T50" s="10"/>
    </row>
    <row r="51" spans="1:20" s="2" customFormat="1" ht="15.75">
      <c r="A51" s="10"/>
      <c r="B51" s="10"/>
      <c r="C51" s="3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s="2" customFormat="1" ht="15.75">
      <c r="A52" s="10"/>
      <c r="B52" s="10"/>
      <c r="C52" s="37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s="2" customFormat="1" ht="15.75">
      <c r="A53" s="10"/>
      <c r="B53" s="10"/>
      <c r="C53" s="3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s="2" customFormat="1" ht="15.75">
      <c r="A54" s="10"/>
      <c r="B54" s="10"/>
      <c r="C54" s="3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s="2" customFormat="1" ht="15.75">
      <c r="A55" s="10"/>
      <c r="B55" s="10"/>
      <c r="C55" s="3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s="2" customFormat="1" ht="15.75">
      <c r="A56" s="10"/>
      <c r="B56" s="10"/>
      <c r="C56" s="37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</sheetData>
  <sheetProtection/>
  <mergeCells count="38">
    <mergeCell ref="G19:G20"/>
    <mergeCell ref="T19:T20"/>
    <mergeCell ref="L19:L20"/>
    <mergeCell ref="M19:M20"/>
    <mergeCell ref="N19:N20"/>
    <mergeCell ref="O19:O20"/>
    <mergeCell ref="P19:P20"/>
    <mergeCell ref="Q19:Q20"/>
    <mergeCell ref="B34:P35"/>
    <mergeCell ref="D13:K13"/>
    <mergeCell ref="D14:K14"/>
    <mergeCell ref="G18:S18"/>
    <mergeCell ref="B18:B20"/>
    <mergeCell ref="C18:F18"/>
    <mergeCell ref="H19:H20"/>
    <mergeCell ref="R19:R20"/>
    <mergeCell ref="S19:S20"/>
    <mergeCell ref="D19:D20"/>
    <mergeCell ref="A1:C1"/>
    <mergeCell ref="D2:K2"/>
    <mergeCell ref="D3:K3"/>
    <mergeCell ref="C19:C20"/>
    <mergeCell ref="D16:K16"/>
    <mergeCell ref="I19:I20"/>
    <mergeCell ref="J19:J20"/>
    <mergeCell ref="K19:K20"/>
    <mergeCell ref="D7:K7"/>
    <mergeCell ref="D10:K10"/>
    <mergeCell ref="D15:K15"/>
    <mergeCell ref="F19:F20"/>
    <mergeCell ref="D4:K4"/>
    <mergeCell ref="D8:K8"/>
    <mergeCell ref="D12:K12"/>
    <mergeCell ref="D5:K5"/>
    <mergeCell ref="D6:K6"/>
    <mergeCell ref="D11:K11"/>
    <mergeCell ref="D9:K9"/>
    <mergeCell ref="E19:E20"/>
  </mergeCells>
  <printOptions horizontalCentered="1"/>
  <pageMargins left="0.8661417322834646" right="0.2362204724409449" top="0.7874015748031497" bottom="0.1968503937007874" header="0.5118110236220472" footer="0.5118110236220472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2014-01-10T10:42:48Z</cp:lastPrinted>
  <dcterms:modified xsi:type="dcterms:W3CDTF">2015-03-16T10:15:35Z</dcterms:modified>
  <cp:category/>
  <cp:version/>
  <cp:contentType/>
  <cp:contentStatus/>
</cp:coreProperties>
</file>