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ав 68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<sst xmlns="http://schemas.openxmlformats.org/spreadsheetml/2006/main" count="96" uniqueCount="75">
  <si>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</si>
  <si>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</si>
  <si>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</si>
  <si>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</si>
  <si>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1подъезд</t>
  </si>
  <si>
    <t>Материал стен</t>
  </si>
  <si>
    <t>к/п</t>
  </si>
  <si>
    <t xml:space="preserve">Место расположения ввода ХВС, отопления, ГВС: между 1 и 2 подъездами </t>
  </si>
  <si>
    <t>Год постройки</t>
  </si>
  <si>
    <t>Место расположения приборов учета отопления и ГВС: подъезд 1</t>
  </si>
  <si>
    <t>Этажность</t>
  </si>
  <si>
    <t>Количество теплоузлов -2</t>
  </si>
  <si>
    <t>Подъезды</t>
  </si>
  <si>
    <t xml:space="preserve">Принадлежность  ТОС: "Северное", Худякова Т.А., </t>
  </si>
  <si>
    <t>Площадь придомовой территории м2</t>
  </si>
  <si>
    <t>Обслуживает ТУ №1 тел 41-85-09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</si>
  <si>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</si>
  <si>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</si>
  <si>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</si>
  <si>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</si>
  <si>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</si>
  <si>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</si>
  <si>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</si>
  <si>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</si>
  <si>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</si>
  <si>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</si>
  <si>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</si>
  <si>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</si>
  <si>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</si>
  <si>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</si>
  <si>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</si>
  <si>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</si>
  <si>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</si>
  <si>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</si>
  <si>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</si>
  <si>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</si>
  <si>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№68 по ул. М. Павлова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</si>
  <si>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</si>
  <si>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</si>
  <si>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</si>
  <si>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</si>
  <si>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</si>
  <si>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</si>
  <si>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</si>
  <si>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</si>
  <si>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</si>
  <si>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</si>
  <si>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</si>
  <si>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Цена на единицу работ, руб</t>
  </si>
  <si>
    <t>Начислено прочих доходов</t>
  </si>
  <si>
    <t>Электронный паспорт финансово-хозяйственной деятельности жилого дома ул. М.Павлова, дом 68</t>
  </si>
  <si>
    <t>шт</t>
  </si>
  <si>
    <t>выполнено</t>
  </si>
  <si>
    <t>Мастер участка - Глинин Генадий Анатальевич</t>
  </si>
  <si>
    <t>Председатель совета МКД-Орлова Т.П.</t>
  </si>
  <si>
    <t>План работ на 2014 г.</t>
  </si>
  <si>
    <t>РЕЕСТР РАБОТ ПО ТЕКУЩЕМУ РЕМОНТУ ПО ВИДАМ РАБОТ И СТОИМОСТИ НА 2014ГОД</t>
  </si>
  <si>
    <t xml:space="preserve">  Ед.  изм.</t>
  </si>
  <si>
    <t>уз</t>
  </si>
  <si>
    <t>2. Замена испарителей в чердачном помещении              ( под.1-2)</t>
  </si>
  <si>
    <t>3. Установка вторых рам и двойного остекления</t>
  </si>
  <si>
    <t>смета</t>
  </si>
  <si>
    <t xml:space="preserve">4. Непредвиденные работы 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</si>
  <si>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</si>
  <si>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</si>
  <si>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>Перевыполнение  ТР  на  01.01.2014год.</t>
  </si>
  <si>
    <t>Тариф на ТР 2014г. -4,50</t>
  </si>
  <si>
    <t>Дополнительные доходы на 2014г.</t>
  </si>
  <si>
    <t>Сумма  к выполнению ТР на 2014 год</t>
  </si>
  <si>
    <t>Герметизация МПШ</t>
  </si>
  <si>
    <t>Сантехнические и сварочные работы</t>
  </si>
  <si>
    <t>Разработка ПСД на капитальный ремонт</t>
  </si>
  <si>
    <t>Ремонт мягкой кровли балконных козырьков</t>
  </si>
  <si>
    <t>Ремонт и устройство асфальтового покрытия контейнерных площадок под ТБО</t>
  </si>
  <si>
    <t>1. ремонт теплоузлов. подготовка  к отопительному сезону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</si>
</sst>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left"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wrapText="1"/>
      <protection/>
    </xf>
    <xf numFmtId="0" fontId="3" fillId="0" borderId="0" xfId="33" applyFont="1" applyFill="1">
      <alignment/>
      <protection/>
    </xf>
    <xf numFmtId="0" fontId="2" fillId="0" borderId="0" xfId="33" applyFo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3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3" fillId="0" borderId="0" xfId="33" applyNumberFormat="1" applyFont="1" applyAlignment="1">
      <alignment wrapText="1"/>
      <protection/>
    </xf>
    <xf numFmtId="0" fontId="2" fillId="0" borderId="10" xfId="33" applyNumberFormat="1" applyFont="1" applyBorder="1" applyAlignment="1">
      <alignment horizontal="left" wrapText="1"/>
      <protection/>
    </xf>
    <xf numFmtId="0" fontId="2" fillId="0" borderId="10" xfId="33" applyNumberFormat="1" applyFont="1" applyBorder="1" applyAlignment="1">
      <alignment horizontal="center" wrapText="1"/>
      <protection/>
    </xf>
    <xf numFmtId="0" fontId="2" fillId="0" borderId="0" xfId="33" applyNumberFormat="1" applyFont="1" applyFill="1" applyBorder="1" applyAlignment="1">
      <alignment wrapText="1"/>
      <protection/>
    </xf>
    <xf numFmtId="0" fontId="2" fillId="0" borderId="10" xfId="59" applyNumberFormat="1" applyFont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2" fillId="0" borderId="0" xfId="33" applyNumberFormat="1" applyFont="1" applyBorder="1">
      <alignment/>
      <protection/>
    </xf>
    <xf numFmtId="0" fontId="3" fillId="0" borderId="0" xfId="59" applyNumberFormat="1" applyFont="1" applyFill="1" applyBorder="1" applyAlignment="1">
      <alignment horizontal="center"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right"/>
      <protection/>
    </xf>
    <xf numFmtId="0" fontId="2" fillId="0" borderId="0" xfId="33" applyNumberFormat="1" applyFont="1">
      <alignment/>
      <protection/>
    </xf>
    <xf numFmtId="0" fontId="3" fillId="0" borderId="11" xfId="33" applyNumberFormat="1" applyFont="1" applyBorder="1" applyAlignment="1">
      <alignment horizontal="center" vertical="center" wrapText="1"/>
      <protection/>
    </xf>
    <xf numFmtId="0" fontId="3" fillId="0" borderId="12" xfId="33" applyNumberFormat="1" applyFont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horizontal="center" vertical="center" wrapText="1"/>
      <protection/>
    </xf>
    <xf numFmtId="0" fontId="3" fillId="0" borderId="14" xfId="33" applyNumberFormat="1" applyFont="1" applyFill="1" applyBorder="1" applyAlignment="1">
      <alignment horizontal="center" vertical="center" wrapText="1"/>
      <protection/>
    </xf>
    <xf numFmtId="0" fontId="3" fillId="0" borderId="15" xfId="33" applyNumberFormat="1" applyFont="1" applyFill="1" applyBorder="1" applyAlignment="1">
      <alignment horizontal="center" vertical="center" wrapText="1"/>
      <protection/>
    </xf>
    <xf numFmtId="0" fontId="3" fillId="0" borderId="16" xfId="33" applyNumberFormat="1" applyFont="1" applyFill="1" applyBorder="1" applyAlignment="1">
      <alignment horizontal="center" vertical="center" wrapText="1"/>
      <protection/>
    </xf>
    <xf numFmtId="0" fontId="3" fillId="0" borderId="17" xfId="33" applyNumberFormat="1" applyFont="1" applyBorder="1" applyAlignment="1">
      <alignment vertical="top" wrapText="1"/>
      <protection/>
    </xf>
    <xf numFmtId="0" fontId="3" fillId="0" borderId="18" xfId="33" applyNumberFormat="1" applyFont="1" applyBorder="1" applyAlignment="1">
      <alignment horizontal="center" vertical="top" wrapText="1"/>
      <protection/>
    </xf>
    <xf numFmtId="0" fontId="3" fillId="0" borderId="10" xfId="33" applyNumberFormat="1" applyFont="1" applyBorder="1" applyAlignment="1">
      <alignment vertical="top" wrapText="1"/>
      <protection/>
    </xf>
    <xf numFmtId="0" fontId="3" fillId="0" borderId="10" xfId="59" applyNumberFormat="1" applyFont="1" applyBorder="1" applyAlignment="1">
      <alignment horizontal="right" vertical="top" wrapText="1"/>
    </xf>
    <xf numFmtId="0" fontId="3" fillId="0" borderId="19" xfId="59" applyNumberFormat="1" applyFont="1" applyBorder="1" applyAlignment="1">
      <alignment horizontal="right" vertical="top" wrapText="1"/>
    </xf>
    <xf numFmtId="0" fontId="3" fillId="0" borderId="20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>
      <alignment/>
      <protection/>
    </xf>
    <xf numFmtId="0" fontId="3" fillId="0" borderId="21" xfId="33" applyNumberFormat="1" applyFont="1" applyBorder="1">
      <alignment/>
      <protection/>
    </xf>
    <xf numFmtId="0" fontId="3" fillId="0" borderId="22" xfId="33" applyNumberFormat="1" applyFont="1" applyBorder="1">
      <alignment/>
      <protection/>
    </xf>
    <xf numFmtId="0" fontId="3" fillId="0" borderId="14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>
      <alignment/>
      <protection/>
    </xf>
    <xf numFmtId="0" fontId="3" fillId="0" borderId="17" xfId="33" applyNumberFormat="1" applyFont="1" applyBorder="1" applyAlignment="1">
      <alignment horizontal="left" vertical="center" wrapText="1"/>
      <protection/>
    </xf>
    <xf numFmtId="0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2" xfId="33" applyNumberFormat="1" applyFont="1" applyFill="1" applyBorder="1">
      <alignment/>
      <protection/>
    </xf>
    <xf numFmtId="0" fontId="2" fillId="0" borderId="23" xfId="33" applyNumberFormat="1" applyFont="1" applyBorder="1" applyAlignment="1">
      <alignment vertical="top" wrapText="1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 applyAlignment="1">
      <alignment horizontal="right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 applyAlignment="1">
      <alignment horizontal="right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59" applyNumberFormat="1" applyFont="1" applyBorder="1" applyAlignment="1">
      <alignment horizontal="center"/>
    </xf>
    <xf numFmtId="2" fontId="2" fillId="0" borderId="10" xfId="59" applyNumberFormat="1" applyFont="1" applyFill="1" applyBorder="1" applyAlignment="1">
      <alignment horizontal="center"/>
    </xf>
    <xf numFmtId="0" fontId="2" fillId="0" borderId="24" xfId="33" applyNumberFormat="1" applyFont="1" applyBorder="1" applyAlignment="1">
      <alignment horizontal="center" vertical="center" wrapText="1"/>
      <protection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left"/>
    </xf>
    <xf numFmtId="0" fontId="3" fillId="0" borderId="25" xfId="33" applyNumberFormat="1" applyFont="1" applyBorder="1" applyAlignment="1">
      <alignment horizontal="center" vertical="top" wrapText="1"/>
      <protection/>
    </xf>
    <xf numFmtId="0" fontId="3" fillId="0" borderId="26" xfId="33" applyNumberFormat="1" applyFont="1" applyBorder="1" applyAlignment="1">
      <alignment vertical="top" wrapText="1"/>
      <protection/>
    </xf>
    <xf numFmtId="0" fontId="3" fillId="0" borderId="26" xfId="59" applyNumberFormat="1" applyFont="1" applyBorder="1" applyAlignment="1">
      <alignment horizontal="right" vertical="top" wrapText="1"/>
    </xf>
    <xf numFmtId="0" fontId="3" fillId="32" borderId="27" xfId="59" applyNumberFormat="1" applyFont="1" applyFill="1" applyBorder="1" applyAlignment="1">
      <alignment horizontal="right" vertical="top" wrapText="1"/>
    </xf>
    <xf numFmtId="0" fontId="3" fillId="0" borderId="11" xfId="33" applyNumberFormat="1" applyFont="1" applyFill="1" applyBorder="1" applyAlignment="1">
      <alignment horizontal="center" vertical="top" wrapText="1"/>
      <protection/>
    </xf>
    <xf numFmtId="0" fontId="3" fillId="0" borderId="12" xfId="33" applyNumberFormat="1" applyFont="1" applyFill="1" applyBorder="1">
      <alignment/>
      <protection/>
    </xf>
    <xf numFmtId="0" fontId="3" fillId="0" borderId="28" xfId="33" applyNumberFormat="1" applyFont="1" applyFill="1" applyBorder="1">
      <alignment/>
      <protection/>
    </xf>
    <xf numFmtId="0" fontId="3" fillId="0" borderId="20" xfId="33" applyNumberFormat="1" applyFont="1" applyBorder="1" applyAlignment="1">
      <alignment vertical="top" wrapText="1"/>
      <protection/>
    </xf>
    <xf numFmtId="0" fontId="3" fillId="32" borderId="19" xfId="59" applyNumberFormat="1" applyFont="1" applyFill="1" applyBorder="1" applyAlignment="1">
      <alignment horizontal="right" vertical="top" wrapText="1"/>
    </xf>
    <xf numFmtId="0" fontId="3" fillId="0" borderId="29" xfId="33" applyNumberFormat="1" applyFont="1" applyFill="1" applyBorder="1">
      <alignment/>
      <protection/>
    </xf>
    <xf numFmtId="0" fontId="3" fillId="0" borderId="30" xfId="33" applyNumberFormat="1" applyFont="1" applyFill="1" applyBorder="1">
      <alignment/>
      <protection/>
    </xf>
    <xf numFmtId="1" fontId="2" fillId="0" borderId="10" xfId="0" applyNumberFormat="1" applyFont="1" applyBorder="1" applyAlignment="1">
      <alignment/>
    </xf>
    <xf numFmtId="0" fontId="2" fillId="0" borderId="31" xfId="33" applyNumberFormat="1" applyFont="1" applyBorder="1" applyAlignment="1">
      <alignment vertical="top" wrapText="1"/>
      <protection/>
    </xf>
    <xf numFmtId="0" fontId="2" fillId="0" borderId="32" xfId="33" applyNumberFormat="1" applyFont="1" applyBorder="1" applyAlignment="1">
      <alignment vertical="top" wrapText="1"/>
      <protection/>
    </xf>
    <xf numFmtId="0" fontId="2" fillId="0" borderId="32" xfId="59" applyNumberFormat="1" applyFont="1" applyBorder="1" applyAlignment="1">
      <alignment vertical="top" wrapText="1"/>
    </xf>
    <xf numFmtId="0" fontId="2" fillId="0" borderId="33" xfId="59" applyNumberFormat="1" applyFont="1" applyBorder="1" applyAlignment="1">
      <alignment horizontal="right" vertical="top" wrapText="1"/>
    </xf>
    <xf numFmtId="0" fontId="2" fillId="0" borderId="23" xfId="33" applyNumberFormat="1" applyFont="1" applyFill="1" applyBorder="1" applyAlignment="1">
      <alignment horizontal="center" vertical="top" wrapText="1"/>
      <protection/>
    </xf>
    <xf numFmtId="0" fontId="2" fillId="0" borderId="34" xfId="33" applyNumberFormat="1" applyFont="1" applyBorder="1">
      <alignment/>
      <protection/>
    </xf>
    <xf numFmtId="0" fontId="2" fillId="0" borderId="35" xfId="33" applyNumberFormat="1" applyFont="1" applyBorder="1">
      <alignment/>
      <protection/>
    </xf>
    <xf numFmtId="0" fontId="3" fillId="0" borderId="11" xfId="33" applyNumberFormat="1" applyFont="1" applyBorder="1" applyAlignment="1">
      <alignment horizontal="left" vertical="top" wrapText="1"/>
      <protection/>
    </xf>
    <xf numFmtId="0" fontId="3" fillId="0" borderId="36" xfId="33" applyNumberFormat="1" applyFont="1" applyBorder="1" applyAlignment="1">
      <alignment horizontal="left" vertical="top" wrapText="1"/>
      <protection/>
    </xf>
    <xf numFmtId="0" fontId="3" fillId="0" borderId="37" xfId="33" applyNumberFormat="1" applyFont="1" applyBorder="1" applyAlignment="1">
      <alignment horizontal="center" vertical="top" wrapText="1"/>
      <protection/>
    </xf>
    <xf numFmtId="0" fontId="3" fillId="0" borderId="38" xfId="33" applyNumberFormat="1" applyFont="1" applyBorder="1" applyAlignment="1">
      <alignment vertical="top" wrapText="1"/>
      <protection/>
    </xf>
    <xf numFmtId="0" fontId="3" fillId="0" borderId="38" xfId="59" applyNumberFormat="1" applyFont="1" applyBorder="1" applyAlignment="1">
      <alignment horizontal="right" vertical="top" wrapText="1"/>
    </xf>
    <xf numFmtId="0" fontId="3" fillId="32" borderId="39" xfId="59" applyNumberFormat="1" applyFont="1" applyFill="1" applyBorder="1" applyAlignment="1">
      <alignment horizontal="right" vertical="top" wrapText="1"/>
    </xf>
    <xf numFmtId="0" fontId="3" fillId="0" borderId="36" xfId="33" applyNumberFormat="1" applyFont="1" applyFill="1" applyBorder="1" applyAlignment="1">
      <alignment horizontal="center" vertical="top" wrapText="1"/>
      <protection/>
    </xf>
    <xf numFmtId="0" fontId="3" fillId="0" borderId="40" xfId="33" applyNumberFormat="1" applyFont="1" applyFill="1" applyBorder="1">
      <alignment/>
      <protection/>
    </xf>
    <xf numFmtId="0" fontId="3" fillId="0" borderId="41" xfId="33" applyNumberFormat="1" applyFont="1" applyFill="1" applyBorder="1">
      <alignment/>
      <protection/>
    </xf>
    <xf numFmtId="0" fontId="2" fillId="0" borderId="37" xfId="33" applyNumberFormat="1" applyFont="1" applyFill="1" applyBorder="1">
      <alignment/>
      <protection/>
    </xf>
    <xf numFmtId="0" fontId="3" fillId="0" borderId="42" xfId="33" applyNumberFormat="1" applyFont="1" applyBorder="1" applyAlignment="1">
      <alignment vertical="top" wrapText="1"/>
      <protection/>
    </xf>
    <xf numFmtId="0" fontId="3" fillId="0" borderId="42" xfId="33" applyNumberFormat="1" applyFont="1" applyFill="1" applyBorder="1" applyAlignment="1">
      <alignment horizontal="center" vertical="top" wrapText="1"/>
      <protection/>
    </xf>
    <xf numFmtId="0" fontId="3" fillId="0" borderId="43" xfId="33" applyNumberFormat="1" applyFont="1" applyFill="1" applyBorder="1">
      <alignment/>
      <protection/>
    </xf>
    <xf numFmtId="0" fontId="3" fillId="0" borderId="44" xfId="33" applyNumberFormat="1" applyFont="1" applyFill="1" applyBorder="1">
      <alignment/>
      <protection/>
    </xf>
    <xf numFmtId="0" fontId="3" fillId="0" borderId="45" xfId="33" applyNumberFormat="1" applyFont="1" applyBorder="1" applyAlignment="1">
      <alignment vertical="top" wrapText="1"/>
      <protection/>
    </xf>
    <xf numFmtId="0" fontId="3" fillId="0" borderId="45" xfId="33" applyNumberFormat="1" applyFont="1" applyFill="1" applyBorder="1" applyAlignment="1">
      <alignment horizontal="center" vertical="top" wrapText="1"/>
      <protection/>
    </xf>
    <xf numFmtId="0" fontId="3" fillId="0" borderId="46" xfId="33" applyNumberFormat="1" applyFont="1" applyFill="1" applyBorder="1">
      <alignment/>
      <protection/>
    </xf>
    <xf numFmtId="0" fontId="3" fillId="0" borderId="47" xfId="33" applyNumberFormat="1" applyFont="1" applyFill="1" applyBorder="1">
      <alignment/>
      <protection/>
    </xf>
    <xf numFmtId="0" fontId="3" fillId="0" borderId="48" xfId="33" applyNumberFormat="1" applyFont="1" applyBorder="1" applyAlignment="1">
      <alignment horizontal="left" vertical="top" wrapText="1"/>
      <protection/>
    </xf>
    <xf numFmtId="0" fontId="3" fillId="0" borderId="49" xfId="33" applyNumberFormat="1" applyFont="1" applyBorder="1" applyAlignment="1">
      <alignment horizontal="center" vertical="top" wrapText="1"/>
      <protection/>
    </xf>
    <xf numFmtId="0" fontId="3" fillId="0" borderId="50" xfId="33" applyNumberFormat="1" applyFont="1" applyBorder="1" applyAlignment="1">
      <alignment vertical="top" wrapText="1"/>
      <protection/>
    </xf>
    <xf numFmtId="0" fontId="3" fillId="0" borderId="50" xfId="59" applyNumberFormat="1" applyFont="1" applyBorder="1" applyAlignment="1">
      <alignment horizontal="right" vertical="top" wrapText="1"/>
    </xf>
    <xf numFmtId="0" fontId="3" fillId="32" borderId="51" xfId="59" applyNumberFormat="1" applyFont="1" applyFill="1" applyBorder="1" applyAlignment="1">
      <alignment horizontal="right" vertical="top" wrapText="1"/>
    </xf>
    <xf numFmtId="0" fontId="3" fillId="0" borderId="48" xfId="33" applyNumberFormat="1" applyFont="1" applyFill="1" applyBorder="1" applyAlignment="1">
      <alignment horizontal="center" vertical="top" wrapText="1"/>
      <protection/>
    </xf>
    <xf numFmtId="0" fontId="3" fillId="0" borderId="52" xfId="33" applyNumberFormat="1" applyFont="1" applyFill="1" applyBorder="1">
      <alignment/>
      <protection/>
    </xf>
    <xf numFmtId="0" fontId="3" fillId="0" borderId="53" xfId="33" applyNumberFormat="1" applyFont="1" applyFill="1" applyBorder="1">
      <alignment/>
      <protection/>
    </xf>
    <xf numFmtId="1" fontId="2" fillId="0" borderId="49" xfId="33" applyNumberFormat="1" applyFont="1" applyFill="1" applyBorder="1">
      <alignment/>
      <protection/>
    </xf>
    <xf numFmtId="1" fontId="2" fillId="0" borderId="31" xfId="33" applyNumberFormat="1" applyFont="1" applyBorder="1">
      <alignment/>
      <protection/>
    </xf>
    <xf numFmtId="1" fontId="2" fillId="0" borderId="18" xfId="33" applyNumberFormat="1" applyFont="1" applyFill="1" applyBorder="1">
      <alignment/>
      <protection/>
    </xf>
    <xf numFmtId="1" fontId="2" fillId="0" borderId="25" xfId="33" applyNumberFormat="1" applyFont="1" applyFill="1" applyBorder="1">
      <alignment/>
      <protection/>
    </xf>
    <xf numFmtId="0" fontId="3" fillId="0" borderId="10" xfId="33" applyNumberFormat="1" applyFont="1" applyFill="1" applyBorder="1" applyAlignment="1">
      <alignment horizontal="left" vertical="center"/>
      <protection/>
    </xf>
    <xf numFmtId="0" fontId="3" fillId="0" borderId="54" xfId="33" applyNumberFormat="1" applyFont="1" applyBorder="1" applyAlignment="1">
      <alignment vertical="center" wrapText="1"/>
      <protection/>
    </xf>
    <xf numFmtId="0" fontId="3" fillId="0" borderId="55" xfId="33" applyNumberFormat="1" applyFont="1" applyBorder="1" applyAlignment="1">
      <alignment vertical="center" wrapText="1"/>
      <protection/>
    </xf>
    <xf numFmtId="0" fontId="4" fillId="0" borderId="56" xfId="33" applyNumberFormat="1" applyFont="1" applyBorder="1" applyAlignment="1">
      <alignment horizontal="center" vertical="center" wrapText="1"/>
      <protection/>
    </xf>
    <xf numFmtId="0" fontId="4" fillId="0" borderId="57" xfId="33" applyNumberFormat="1" applyFont="1" applyBorder="1" applyAlignment="1">
      <alignment horizontal="center" vertical="center" wrapText="1"/>
      <protection/>
    </xf>
    <xf numFmtId="0" fontId="4" fillId="0" borderId="58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left"/>
      <protection/>
    </xf>
    <xf numFmtId="0" fontId="3" fillId="0" borderId="0" xfId="0" applyNumberFormat="1" applyFont="1" applyAlignment="1">
      <alignment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NumberFormat="1" applyFont="1" applyFill="1" applyBorder="1" applyAlignment="1">
      <alignment horizontal="left" vertical="center" wrapText="1"/>
      <protection/>
    </xf>
    <xf numFmtId="0" fontId="3" fillId="0" borderId="10" xfId="33" applyNumberFormat="1" applyFont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3" fillId="33" borderId="31" xfId="33" applyNumberFormat="1" applyFont="1" applyFill="1" applyBorder="1" applyAlignment="1">
      <alignment horizontal="center" wrapText="1"/>
      <protection/>
    </xf>
    <xf numFmtId="0" fontId="3" fillId="33" borderId="32" xfId="0" applyNumberFormat="1" applyFont="1" applyFill="1" applyBorder="1" applyAlignment="1">
      <alignment horizontal="center" wrapText="1"/>
    </xf>
    <xf numFmtId="0" fontId="3" fillId="33" borderId="33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75" zoomScaleNormal="75" zoomScalePageLayoutView="0" workbookViewId="0" topLeftCell="A16">
      <selection activeCell="B20" sqref="B20"/>
    </sheetView>
  </sheetViews>
  <sheetFormatPr defaultColWidth="8.7109375" defaultRowHeight="12.75"/>
  <cols>
    <col min="1" max="1" width="3.421875" style="9" customWidth="1"/>
    <col min="2" max="2" width="54.28125" style="9" customWidth="1"/>
    <col min="3" max="3" width="15.140625" style="44" bestFit="1" customWidth="1"/>
    <col min="4" max="4" width="10.28125" style="9" bestFit="1" customWidth="1"/>
    <col min="5" max="5" width="13.28125" style="9" customWidth="1"/>
    <col min="6" max="6" width="12.7109375" style="45" bestFit="1" customWidth="1"/>
    <col min="7" max="7" width="10.7109375" style="9" customWidth="1"/>
    <col min="8" max="8" width="8.8515625" style="9" customWidth="1"/>
    <col min="9" max="9" width="9.421875" style="9" bestFit="1" customWidth="1"/>
    <col min="10" max="10" width="8.421875" style="9" customWidth="1"/>
    <col min="11" max="11" width="10.8515625" style="9" bestFit="1" customWidth="1"/>
    <col min="12" max="12" width="9.8515625" style="9" bestFit="1" customWidth="1"/>
    <col min="13" max="13" width="8.7109375" style="9" bestFit="1" customWidth="1"/>
    <col min="14" max="14" width="9.7109375" style="9" bestFit="1" customWidth="1"/>
    <col min="15" max="15" width="9.421875" style="9" bestFit="1" customWidth="1"/>
    <col min="16" max="16" width="10.00390625" style="9" bestFit="1" customWidth="1"/>
    <col min="17" max="17" width="9.28125" style="9" bestFit="1" customWidth="1"/>
    <col min="18" max="18" width="8.28125" style="9" bestFit="1" customWidth="1"/>
    <col min="19" max="19" width="9.140625" style="9" bestFit="1" customWidth="1"/>
    <col min="20" max="20" width="14.28125" style="9" customWidth="1"/>
    <col min="21" max="21" width="8.7109375" style="9" customWidth="1"/>
    <col min="22" max="16384" width="8.7109375" style="1" customWidth="1"/>
  </cols>
  <sheetData>
    <row r="1" spans="1:21" s="4" customFormat="1" ht="15.75">
      <c r="A1" s="116" t="s">
        <v>50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4" customFormat="1" ht="15.75">
      <c r="A2" s="9"/>
      <c r="B2" s="10" t="s">
        <v>0</v>
      </c>
      <c r="C2" s="11">
        <v>3834.6</v>
      </c>
      <c r="D2" s="118" t="s">
        <v>1</v>
      </c>
      <c r="E2" s="118"/>
      <c r="F2" s="118"/>
      <c r="G2" s="118"/>
      <c r="H2" s="118"/>
      <c r="I2" s="118"/>
      <c r="J2" s="118"/>
      <c r="K2" s="118"/>
      <c r="L2" s="118"/>
      <c r="M2" s="9"/>
      <c r="N2" s="9"/>
      <c r="O2" s="9"/>
      <c r="P2" s="9"/>
      <c r="Q2" s="9"/>
      <c r="R2" s="9"/>
      <c r="S2" s="9"/>
      <c r="T2" s="9"/>
      <c r="U2" s="9"/>
    </row>
    <row r="3" spans="1:21" s="5" customFormat="1" ht="15.75">
      <c r="A3" s="12"/>
      <c r="B3" s="13" t="s">
        <v>2</v>
      </c>
      <c r="C3" s="14">
        <v>72</v>
      </c>
      <c r="D3" s="119" t="s">
        <v>54</v>
      </c>
      <c r="E3" s="119"/>
      <c r="F3" s="119"/>
      <c r="G3" s="119"/>
      <c r="H3" s="119"/>
      <c r="I3" s="119"/>
      <c r="J3" s="119"/>
      <c r="K3" s="119"/>
      <c r="L3" s="119"/>
      <c r="M3" s="15"/>
      <c r="N3" s="15"/>
      <c r="O3" s="15"/>
      <c r="P3" s="15"/>
      <c r="Q3" s="12"/>
      <c r="R3" s="12"/>
      <c r="S3" s="12"/>
      <c r="T3" s="12"/>
      <c r="U3" s="12"/>
    </row>
    <row r="4" spans="1:21" s="4" customFormat="1" ht="15.75">
      <c r="A4" s="9"/>
      <c r="B4" s="10" t="s">
        <v>3</v>
      </c>
      <c r="C4" s="11">
        <v>183</v>
      </c>
      <c r="D4" s="110" t="s">
        <v>4</v>
      </c>
      <c r="E4" s="110"/>
      <c r="F4" s="110"/>
      <c r="G4" s="110"/>
      <c r="H4" s="110"/>
      <c r="I4" s="110"/>
      <c r="J4" s="110"/>
      <c r="K4" s="110"/>
      <c r="L4" s="110"/>
      <c r="M4" s="9"/>
      <c r="N4" s="9"/>
      <c r="O4" s="9"/>
      <c r="P4" s="9"/>
      <c r="Q4" s="9"/>
      <c r="R4" s="9"/>
      <c r="S4" s="9"/>
      <c r="T4" s="9"/>
      <c r="U4" s="9"/>
    </row>
    <row r="5" spans="1:21" s="4" customFormat="1" ht="15.75">
      <c r="A5" s="9"/>
      <c r="B5" s="10" t="s">
        <v>5</v>
      </c>
      <c r="C5" s="11" t="s">
        <v>6</v>
      </c>
      <c r="D5" s="110" t="s">
        <v>7</v>
      </c>
      <c r="E5" s="110"/>
      <c r="F5" s="110"/>
      <c r="G5" s="110"/>
      <c r="H5" s="110"/>
      <c r="I5" s="110"/>
      <c r="J5" s="110"/>
      <c r="K5" s="110"/>
      <c r="L5" s="110"/>
      <c r="M5" s="9"/>
      <c r="N5" s="9"/>
      <c r="O5" s="9"/>
      <c r="P5" s="9"/>
      <c r="Q5" s="9"/>
      <c r="R5" s="9"/>
      <c r="S5" s="9"/>
      <c r="T5" s="9"/>
      <c r="U5" s="9"/>
    </row>
    <row r="6" spans="1:21" s="4" customFormat="1" ht="15.75">
      <c r="A6" s="9"/>
      <c r="B6" s="10" t="s">
        <v>8</v>
      </c>
      <c r="C6" s="11">
        <v>1985</v>
      </c>
      <c r="D6" s="110" t="s">
        <v>9</v>
      </c>
      <c r="E6" s="110"/>
      <c r="F6" s="110"/>
      <c r="G6" s="110"/>
      <c r="H6" s="110"/>
      <c r="I6" s="110"/>
      <c r="J6" s="110"/>
      <c r="K6" s="110"/>
      <c r="L6" s="110"/>
      <c r="M6" s="9"/>
      <c r="N6" s="9"/>
      <c r="O6" s="9"/>
      <c r="P6" s="9"/>
      <c r="Q6" s="9"/>
      <c r="R6" s="9"/>
      <c r="S6" s="9"/>
      <c r="T6" s="9"/>
      <c r="U6" s="9"/>
    </row>
    <row r="7" spans="1:21" s="4" customFormat="1" ht="15.75">
      <c r="A7" s="9"/>
      <c r="B7" s="10" t="s">
        <v>10</v>
      </c>
      <c r="C7" s="11">
        <v>9</v>
      </c>
      <c r="D7" s="110" t="s">
        <v>11</v>
      </c>
      <c r="E7" s="110"/>
      <c r="F7" s="110"/>
      <c r="G7" s="110"/>
      <c r="H7" s="110"/>
      <c r="I7" s="110"/>
      <c r="J7" s="110"/>
      <c r="K7" s="110"/>
      <c r="L7" s="110"/>
      <c r="M7" s="9"/>
      <c r="N7" s="9"/>
      <c r="O7" s="9"/>
      <c r="P7" s="9"/>
      <c r="Q7" s="9"/>
      <c r="R7" s="9"/>
      <c r="S7" s="9"/>
      <c r="T7" s="9"/>
      <c r="U7" s="9"/>
    </row>
    <row r="8" spans="1:21" s="4" customFormat="1" ht="15.75">
      <c r="A8" s="9"/>
      <c r="B8" s="10" t="s">
        <v>12</v>
      </c>
      <c r="C8" s="11">
        <v>2</v>
      </c>
      <c r="D8" s="110" t="s">
        <v>13</v>
      </c>
      <c r="E8" s="110"/>
      <c r="F8" s="110"/>
      <c r="G8" s="110"/>
      <c r="H8" s="110"/>
      <c r="I8" s="110"/>
      <c r="J8" s="110"/>
      <c r="K8" s="110"/>
      <c r="L8" s="110"/>
      <c r="M8" s="9"/>
      <c r="N8" s="9"/>
      <c r="O8" s="9"/>
      <c r="P8" s="9"/>
      <c r="Q8" s="9"/>
      <c r="R8" s="9"/>
      <c r="S8" s="9"/>
      <c r="T8" s="9"/>
      <c r="U8" s="9"/>
    </row>
    <row r="9" spans="1:21" s="4" customFormat="1" ht="15.75">
      <c r="A9" s="9"/>
      <c r="B9" s="10" t="s">
        <v>14</v>
      </c>
      <c r="C9" s="11">
        <v>1238</v>
      </c>
      <c r="D9" s="110" t="s">
        <v>15</v>
      </c>
      <c r="E9" s="110"/>
      <c r="F9" s="110"/>
      <c r="G9" s="110"/>
      <c r="H9" s="110"/>
      <c r="I9" s="110"/>
      <c r="J9" s="110"/>
      <c r="K9" s="110"/>
      <c r="L9" s="110"/>
      <c r="M9" s="9"/>
      <c r="N9" s="9"/>
      <c r="O9" s="9"/>
      <c r="P9" s="9"/>
      <c r="Q9" s="9"/>
      <c r="R9" s="9"/>
      <c r="S9" s="9"/>
      <c r="T9" s="9"/>
      <c r="U9" s="9"/>
    </row>
    <row r="10" spans="1:21" s="4" customFormat="1" ht="15.75">
      <c r="A10" s="9"/>
      <c r="B10" s="10" t="s">
        <v>16</v>
      </c>
      <c r="C10" s="11">
        <v>536</v>
      </c>
      <c r="D10" s="110" t="s">
        <v>53</v>
      </c>
      <c r="E10" s="110"/>
      <c r="F10" s="110"/>
      <c r="G10" s="110"/>
      <c r="H10" s="110"/>
      <c r="I10" s="110"/>
      <c r="J10" s="110"/>
      <c r="K10" s="110"/>
      <c r="L10" s="110"/>
      <c r="M10" s="9"/>
      <c r="N10" s="9"/>
      <c r="O10" s="9"/>
      <c r="P10" s="9"/>
      <c r="Q10" s="9"/>
      <c r="R10" s="9"/>
      <c r="S10" s="9"/>
      <c r="T10" s="9"/>
      <c r="U10" s="9"/>
    </row>
    <row r="11" spans="1:21" s="4" customFormat="1" ht="15.75">
      <c r="A11" s="9"/>
      <c r="B11" s="10" t="s">
        <v>17</v>
      </c>
      <c r="C11" s="11">
        <v>632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9"/>
      <c r="N11" s="9"/>
      <c r="O11" s="9"/>
      <c r="P11" s="9"/>
      <c r="Q11" s="9"/>
      <c r="R11" s="9"/>
      <c r="S11" s="9"/>
      <c r="T11" s="9"/>
      <c r="U11" s="9"/>
    </row>
    <row r="12" spans="1:21" s="4" customFormat="1" ht="15.75">
      <c r="A12" s="9"/>
      <c r="B12" s="10" t="s">
        <v>18</v>
      </c>
      <c r="C12" s="11">
        <v>2</v>
      </c>
      <c r="D12" s="118"/>
      <c r="E12" s="118"/>
      <c r="F12" s="118"/>
      <c r="G12" s="118"/>
      <c r="H12" s="118"/>
      <c r="I12" s="118"/>
      <c r="J12" s="118"/>
      <c r="K12" s="118"/>
      <c r="L12" s="118"/>
      <c r="M12" s="9"/>
      <c r="N12" s="9"/>
      <c r="O12" s="9"/>
      <c r="P12" s="9"/>
      <c r="Q12" s="9"/>
      <c r="R12" s="9"/>
      <c r="S12" s="9"/>
      <c r="T12" s="9"/>
      <c r="U12" s="9"/>
    </row>
    <row r="13" spans="1:21" s="4" customFormat="1" ht="15.75">
      <c r="A13" s="9"/>
      <c r="B13" s="10" t="s">
        <v>65</v>
      </c>
      <c r="C13" s="16">
        <v>-133620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9"/>
      <c r="N13" s="9"/>
      <c r="O13" s="9"/>
      <c r="P13" s="9"/>
      <c r="Q13" s="9"/>
      <c r="R13" s="9"/>
      <c r="S13" s="9"/>
      <c r="T13" s="9"/>
      <c r="U13" s="9"/>
    </row>
    <row r="14" spans="1:21" s="4" customFormat="1" ht="15.75">
      <c r="A14" s="9"/>
      <c r="B14" s="10" t="s">
        <v>66</v>
      </c>
      <c r="C14" s="56">
        <f>(C2*4.5*12)*0.94</f>
        <v>194644.296</v>
      </c>
      <c r="D14" s="118"/>
      <c r="E14" s="118"/>
      <c r="F14" s="118"/>
      <c r="G14" s="118"/>
      <c r="H14" s="118"/>
      <c r="I14" s="118"/>
      <c r="J14" s="118"/>
      <c r="K14" s="118"/>
      <c r="L14" s="118"/>
      <c r="M14" s="9"/>
      <c r="N14" s="9"/>
      <c r="O14" s="9"/>
      <c r="P14" s="9"/>
      <c r="Q14" s="9"/>
      <c r="R14" s="9"/>
      <c r="S14" s="9"/>
      <c r="T14" s="9"/>
      <c r="U14" s="9"/>
    </row>
    <row r="15" spans="1:21" s="4" customFormat="1" ht="15.75">
      <c r="A15" s="9"/>
      <c r="B15" s="10" t="s">
        <v>67</v>
      </c>
      <c r="C15" s="57">
        <v>15667</v>
      </c>
      <c r="D15" s="118"/>
      <c r="E15" s="118"/>
      <c r="F15" s="118"/>
      <c r="G15" s="118"/>
      <c r="H15" s="118"/>
      <c r="I15" s="118"/>
      <c r="J15" s="118"/>
      <c r="K15" s="118"/>
      <c r="L15" s="118"/>
      <c r="M15" s="9"/>
      <c r="N15" s="9"/>
      <c r="O15" s="9"/>
      <c r="P15" s="9"/>
      <c r="Q15" s="9"/>
      <c r="R15" s="9"/>
      <c r="S15" s="9"/>
      <c r="T15" s="9"/>
      <c r="U15" s="9"/>
    </row>
    <row r="16" spans="1:21" s="4" customFormat="1" ht="15.75">
      <c r="A16" s="9"/>
      <c r="B16" s="17" t="s">
        <v>68</v>
      </c>
      <c r="C16" s="57">
        <f>SUM(C13:C15)</f>
        <v>76691.296</v>
      </c>
      <c r="D16" s="118"/>
      <c r="E16" s="118"/>
      <c r="F16" s="118"/>
      <c r="G16" s="118"/>
      <c r="H16" s="118"/>
      <c r="I16" s="118"/>
      <c r="J16" s="118"/>
      <c r="K16" s="118"/>
      <c r="L16" s="118"/>
      <c r="M16" s="9"/>
      <c r="N16" s="9"/>
      <c r="O16" s="9"/>
      <c r="P16" s="9"/>
      <c r="Q16" s="9"/>
      <c r="R16" s="9"/>
      <c r="S16" s="9"/>
      <c r="T16" s="9"/>
      <c r="U16" s="9"/>
    </row>
    <row r="17" spans="1:34" s="4" customFormat="1" ht="16.5" thickBot="1">
      <c r="A17" s="9"/>
      <c r="B17" s="18"/>
      <c r="C17" s="19"/>
      <c r="D17" s="20"/>
      <c r="E17" s="9"/>
      <c r="F17" s="2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3"/>
      <c r="W17" s="3"/>
      <c r="X17" s="3"/>
      <c r="Y17" s="3"/>
      <c r="Z17" s="3"/>
      <c r="AA17" s="2"/>
      <c r="AB17" s="2"/>
      <c r="AC17" s="2"/>
      <c r="AD17" s="2"/>
      <c r="AE17" s="2"/>
      <c r="AF17" s="2"/>
      <c r="AG17" s="2"/>
      <c r="AH17" s="2"/>
    </row>
    <row r="18" spans="1:21" s="7" customFormat="1" ht="23.25" customHeight="1" thickBot="1">
      <c r="A18" s="22"/>
      <c r="B18" s="111" t="s">
        <v>19</v>
      </c>
      <c r="C18" s="123" t="s">
        <v>55</v>
      </c>
      <c r="D18" s="124"/>
      <c r="E18" s="124"/>
      <c r="F18" s="125"/>
      <c r="G18" s="113" t="s">
        <v>56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58" t="s">
        <v>52</v>
      </c>
      <c r="U18" s="22"/>
    </row>
    <row r="19" spans="1:21" s="7" customFormat="1" ht="47.25">
      <c r="A19" s="22"/>
      <c r="B19" s="112"/>
      <c r="C19" s="23" t="s">
        <v>45</v>
      </c>
      <c r="D19" s="24" t="s">
        <v>46</v>
      </c>
      <c r="E19" s="24" t="s">
        <v>48</v>
      </c>
      <c r="F19" s="25" t="s">
        <v>47</v>
      </c>
      <c r="G19" s="26" t="s">
        <v>57</v>
      </c>
      <c r="H19" s="27" t="s">
        <v>20</v>
      </c>
      <c r="I19" s="27" t="s">
        <v>21</v>
      </c>
      <c r="J19" s="27" t="s">
        <v>22</v>
      </c>
      <c r="K19" s="27" t="s">
        <v>23</v>
      </c>
      <c r="L19" s="27" t="s">
        <v>24</v>
      </c>
      <c r="M19" s="27" t="s">
        <v>25</v>
      </c>
      <c r="N19" s="27" t="s">
        <v>26</v>
      </c>
      <c r="O19" s="27" t="s">
        <v>27</v>
      </c>
      <c r="P19" s="27" t="s">
        <v>28</v>
      </c>
      <c r="Q19" s="27" t="s">
        <v>29</v>
      </c>
      <c r="R19" s="27" t="s">
        <v>30</v>
      </c>
      <c r="S19" s="28" t="s">
        <v>31</v>
      </c>
      <c r="T19" s="59" t="s">
        <v>32</v>
      </c>
      <c r="U19" s="22"/>
    </row>
    <row r="20" spans="1:21" s="4" customFormat="1" ht="16.5" customHeight="1">
      <c r="A20" s="9"/>
      <c r="B20" s="29" t="s">
        <v>74</v>
      </c>
      <c r="C20" s="30" t="s">
        <v>58</v>
      </c>
      <c r="D20" s="31">
        <v>2</v>
      </c>
      <c r="E20" s="32">
        <v>3000</v>
      </c>
      <c r="F20" s="33">
        <f>D20*E20</f>
        <v>6000</v>
      </c>
      <c r="G20" s="34" t="s">
        <v>33</v>
      </c>
      <c r="H20" s="35"/>
      <c r="I20" s="35"/>
      <c r="J20" s="35"/>
      <c r="K20" s="36"/>
      <c r="L20" s="36"/>
      <c r="M20" s="36"/>
      <c r="N20" s="36"/>
      <c r="O20" s="36"/>
      <c r="P20" s="36"/>
      <c r="Q20" s="36"/>
      <c r="R20" s="36"/>
      <c r="S20" s="37"/>
      <c r="T20" s="108">
        <f>SUM(H20:S20)</f>
        <v>0</v>
      </c>
      <c r="U20" s="9"/>
    </row>
    <row r="21" spans="1:21" s="4" customFormat="1" ht="16.5" customHeight="1">
      <c r="A21" s="9"/>
      <c r="B21" s="29" t="s">
        <v>59</v>
      </c>
      <c r="C21" s="30" t="s">
        <v>51</v>
      </c>
      <c r="D21" s="31">
        <v>2</v>
      </c>
      <c r="E21" s="32">
        <v>12000</v>
      </c>
      <c r="F21" s="33">
        <v>24000</v>
      </c>
      <c r="G21" s="38" t="s">
        <v>33</v>
      </c>
      <c r="H21" s="35">
        <v>24000</v>
      </c>
      <c r="I21" s="35"/>
      <c r="J21" s="35"/>
      <c r="K21" s="36"/>
      <c r="L21" s="36"/>
      <c r="M21" s="36"/>
      <c r="N21" s="36"/>
      <c r="O21" s="36"/>
      <c r="P21" s="36"/>
      <c r="Q21" s="36"/>
      <c r="R21" s="36"/>
      <c r="S21" s="37"/>
      <c r="T21" s="108">
        <f>SUM(H21:S21)</f>
        <v>24000</v>
      </c>
      <c r="U21" s="9"/>
    </row>
    <row r="22" spans="1:21" s="6" customFormat="1" ht="16.5" customHeight="1">
      <c r="A22" s="39"/>
      <c r="B22" s="40" t="s">
        <v>60</v>
      </c>
      <c r="C22" s="30" t="s">
        <v>61</v>
      </c>
      <c r="D22" s="31"/>
      <c r="E22" s="32"/>
      <c r="F22" s="33">
        <v>26100</v>
      </c>
      <c r="G22" s="41" t="s">
        <v>33</v>
      </c>
      <c r="H22" s="35"/>
      <c r="I22" s="35"/>
      <c r="J22" s="35"/>
      <c r="K22" s="35"/>
      <c r="L22" s="35"/>
      <c r="M22" s="35"/>
      <c r="N22" s="35"/>
      <c r="O22" s="35"/>
      <c r="P22" s="35"/>
      <c r="Q22" s="35">
        <v>34746.42</v>
      </c>
      <c r="R22" s="35"/>
      <c r="S22" s="42"/>
      <c r="T22" s="108">
        <f>SUM(H22:S22)</f>
        <v>34746.42</v>
      </c>
      <c r="U22" s="39"/>
    </row>
    <row r="23" spans="1:21" s="4" customFormat="1" ht="16.5" customHeight="1">
      <c r="A23" s="9"/>
      <c r="B23" s="68" t="s">
        <v>62</v>
      </c>
      <c r="C23" s="30" t="s">
        <v>33</v>
      </c>
      <c r="D23" s="31"/>
      <c r="E23" s="32"/>
      <c r="F23" s="69">
        <v>20000</v>
      </c>
      <c r="G23" s="34" t="s">
        <v>33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108">
        <f>SUM(H23:S23)</f>
        <v>0</v>
      </c>
      <c r="U23" s="9"/>
    </row>
    <row r="24" spans="1:21" s="4" customFormat="1" ht="16.5" customHeight="1">
      <c r="A24" s="9"/>
      <c r="B24" s="94" t="s">
        <v>71</v>
      </c>
      <c r="C24" s="30"/>
      <c r="D24" s="31"/>
      <c r="E24" s="32"/>
      <c r="F24" s="69"/>
      <c r="G24" s="95" t="s">
        <v>33</v>
      </c>
      <c r="H24" s="96"/>
      <c r="I24" s="96"/>
      <c r="J24" s="96"/>
      <c r="K24" s="96"/>
      <c r="L24" s="96"/>
      <c r="M24" s="96"/>
      <c r="N24" s="96"/>
      <c r="O24" s="96"/>
      <c r="P24" s="96">
        <v>14850</v>
      </c>
      <c r="Q24" s="96"/>
      <c r="R24" s="96"/>
      <c r="S24" s="97"/>
      <c r="T24" s="108">
        <f>SUM(P24:S24)</f>
        <v>14850</v>
      </c>
      <c r="U24" s="9"/>
    </row>
    <row r="25" spans="1:21" s="4" customFormat="1" ht="16.5" customHeight="1">
      <c r="A25" s="9"/>
      <c r="B25" s="90" t="s">
        <v>70</v>
      </c>
      <c r="C25" s="30"/>
      <c r="D25" s="31"/>
      <c r="E25" s="32"/>
      <c r="F25" s="69"/>
      <c r="G25" s="91" t="s">
        <v>33</v>
      </c>
      <c r="H25" s="92"/>
      <c r="I25" s="92"/>
      <c r="J25" s="92"/>
      <c r="K25" s="92"/>
      <c r="L25" s="92"/>
      <c r="M25" s="92"/>
      <c r="N25" s="92"/>
      <c r="O25" s="92"/>
      <c r="P25" s="92">
        <v>908.55</v>
      </c>
      <c r="Q25" s="92"/>
      <c r="R25" s="92">
        <f>412.78+2110.05</f>
        <v>2522.83</v>
      </c>
      <c r="S25" s="93"/>
      <c r="T25" s="108">
        <f>SUM(P25:S25)</f>
        <v>3431.38</v>
      </c>
      <c r="U25" s="9"/>
    </row>
    <row r="26" spans="1:21" s="4" customFormat="1" ht="16.5" customHeight="1">
      <c r="A26" s="9"/>
      <c r="B26" s="80" t="s">
        <v>69</v>
      </c>
      <c r="C26" s="61"/>
      <c r="D26" s="62"/>
      <c r="E26" s="63"/>
      <c r="F26" s="64"/>
      <c r="G26" s="65" t="s">
        <v>33</v>
      </c>
      <c r="H26" s="66"/>
      <c r="I26" s="66"/>
      <c r="J26" s="66"/>
      <c r="K26" s="66">
        <v>6750</v>
      </c>
      <c r="L26" s="66"/>
      <c r="M26" s="66"/>
      <c r="N26" s="66"/>
      <c r="O26" s="66"/>
      <c r="P26" s="66"/>
      <c r="Q26" s="66"/>
      <c r="R26" s="66"/>
      <c r="S26" s="67"/>
      <c r="T26" s="109">
        <f>SUM(H26:S26)</f>
        <v>6750</v>
      </c>
      <c r="U26" s="9"/>
    </row>
    <row r="27" spans="1:21" s="4" customFormat="1" ht="16.5" thickBot="1">
      <c r="A27" s="9"/>
      <c r="B27" s="81" t="s">
        <v>72</v>
      </c>
      <c r="C27" s="82"/>
      <c r="D27" s="83"/>
      <c r="E27" s="84"/>
      <c r="F27" s="85"/>
      <c r="G27" s="86" t="s">
        <v>33</v>
      </c>
      <c r="H27" s="87"/>
      <c r="I27" s="87"/>
      <c r="J27" s="87"/>
      <c r="K27" s="87"/>
      <c r="L27" s="87"/>
      <c r="M27" s="87"/>
      <c r="N27" s="87"/>
      <c r="O27" s="87"/>
      <c r="P27" s="87"/>
      <c r="Q27" s="87">
        <f>3300+3300</f>
        <v>6600</v>
      </c>
      <c r="R27" s="87"/>
      <c r="S27" s="88"/>
      <c r="T27" s="89">
        <f>SUM(P27:S27)</f>
        <v>6600</v>
      </c>
      <c r="U27" s="9"/>
    </row>
    <row r="28" spans="1:21" s="4" customFormat="1" ht="32.25" thickBot="1">
      <c r="A28" s="9"/>
      <c r="B28" s="98" t="s">
        <v>73</v>
      </c>
      <c r="C28" s="99"/>
      <c r="D28" s="100"/>
      <c r="E28" s="101"/>
      <c r="F28" s="102"/>
      <c r="G28" s="103" t="s">
        <v>33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>
        <v>10684.76</v>
      </c>
      <c r="S28" s="105"/>
      <c r="T28" s="106">
        <f>SUM(R28:S28)</f>
        <v>10684.76</v>
      </c>
      <c r="U28" s="9"/>
    </row>
    <row r="29" spans="1:21" s="7" customFormat="1" ht="16.5" customHeight="1" thickBot="1">
      <c r="A29" s="22"/>
      <c r="B29" s="43" t="s">
        <v>34</v>
      </c>
      <c r="C29" s="73"/>
      <c r="D29" s="74"/>
      <c r="E29" s="75"/>
      <c r="F29" s="76">
        <f>SUM(F20:F23)</f>
        <v>76100</v>
      </c>
      <c r="G29" s="77" t="s">
        <v>33</v>
      </c>
      <c r="H29" s="78">
        <f aca="true" t="shared" si="0" ref="H29:S29">SUM(H20:H23)</f>
        <v>24000</v>
      </c>
      <c r="I29" s="78">
        <f t="shared" si="0"/>
        <v>0</v>
      </c>
      <c r="J29" s="78">
        <f t="shared" si="0"/>
        <v>0</v>
      </c>
      <c r="K29" s="78">
        <f>SUM(K20:K26)</f>
        <v>6750</v>
      </c>
      <c r="L29" s="78">
        <f t="shared" si="0"/>
        <v>0</v>
      </c>
      <c r="M29" s="78">
        <f t="shared" si="0"/>
        <v>0</v>
      </c>
      <c r="N29" s="78">
        <f t="shared" si="0"/>
        <v>0</v>
      </c>
      <c r="O29" s="78">
        <f t="shared" si="0"/>
        <v>0</v>
      </c>
      <c r="P29" s="78">
        <f>SUM(P20:P27)</f>
        <v>15758.55</v>
      </c>
      <c r="Q29" s="78">
        <f>SUM(Q20:Q27)</f>
        <v>41346.42</v>
      </c>
      <c r="R29" s="78">
        <f>SUM(R20:R28)</f>
        <v>13207.59</v>
      </c>
      <c r="S29" s="79">
        <f t="shared" si="0"/>
        <v>0</v>
      </c>
      <c r="T29" s="107">
        <f>SUM(T20:T28)</f>
        <v>101062.56</v>
      </c>
      <c r="U29" s="22"/>
    </row>
    <row r="30" spans="1:21" s="4" customFormat="1" ht="15.75">
      <c r="A30" s="9"/>
      <c r="B30" s="121" t="s">
        <v>63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9"/>
      <c r="S30" s="9"/>
      <c r="T30" s="9"/>
      <c r="U30" s="9"/>
    </row>
    <row r="31" spans="1:21" s="4" customFormat="1" ht="15.75">
      <c r="A31" s="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9"/>
      <c r="S31" s="9"/>
      <c r="T31" s="9"/>
      <c r="U31" s="9"/>
    </row>
    <row r="32" spans="1:21" s="4" customFormat="1" ht="15.75">
      <c r="A32" s="9"/>
      <c r="B32" s="9"/>
      <c r="C32" s="44"/>
      <c r="D32" s="9"/>
      <c r="E32" s="9"/>
      <c r="F32" s="4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7" customFormat="1" ht="15.75">
      <c r="A33" s="46"/>
      <c r="B33" s="47" t="s">
        <v>35</v>
      </c>
      <c r="C33" s="48"/>
      <c r="D33" s="22"/>
      <c r="E33" s="22"/>
      <c r="F33" s="4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7" customFormat="1" ht="15.75">
      <c r="A34" s="46"/>
      <c r="B34" s="47" t="s">
        <v>36</v>
      </c>
      <c r="C34" s="48" t="s">
        <v>64</v>
      </c>
      <c r="D34" s="22"/>
      <c r="E34" s="22"/>
      <c r="F34" s="4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4" customFormat="1" ht="15.75">
      <c r="A35" s="50"/>
      <c r="B35" s="50"/>
      <c r="C35" s="44"/>
      <c r="D35" s="9"/>
      <c r="E35" s="9"/>
      <c r="F35" s="4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4" customFormat="1" ht="15.75">
      <c r="A36" s="50">
        <v>1</v>
      </c>
      <c r="B36" s="51" t="str">
        <f>B13</f>
        <v>Перевыполнение  ТР  на  01.01.2014год.</v>
      </c>
      <c r="C36" s="52">
        <f>C13</f>
        <v>-133620</v>
      </c>
      <c r="D36" s="50"/>
      <c r="E36" s="50"/>
      <c r="F36" s="53"/>
      <c r="G36" s="50"/>
      <c r="H36" s="50"/>
      <c r="I36" s="50"/>
      <c r="J36" s="50"/>
      <c r="K36" s="50"/>
      <c r="L36" s="50"/>
      <c r="M36" s="50"/>
      <c r="N36" s="50"/>
      <c r="O36" s="50"/>
      <c r="P36" s="9"/>
      <c r="Q36" s="9"/>
      <c r="R36" s="9"/>
      <c r="S36" s="9"/>
      <c r="T36" s="9"/>
      <c r="U36" s="9"/>
    </row>
    <row r="37" spans="1:21" s="4" customFormat="1" ht="15.75">
      <c r="A37" s="50"/>
      <c r="B37" s="50"/>
      <c r="C37" s="50"/>
      <c r="D37" s="50"/>
      <c r="E37" s="50"/>
      <c r="F37" s="53"/>
      <c r="G37" s="50"/>
      <c r="H37" s="50"/>
      <c r="I37" s="50"/>
      <c r="J37" s="50"/>
      <c r="K37" s="50"/>
      <c r="L37" s="50"/>
      <c r="M37" s="50"/>
      <c r="N37" s="50"/>
      <c r="O37" s="50"/>
      <c r="P37" s="9"/>
      <c r="Q37" s="9"/>
      <c r="R37" s="9"/>
      <c r="S37" s="9"/>
      <c r="T37" s="9"/>
      <c r="U37" s="9"/>
    </row>
    <row r="38" spans="1:21" s="7" customFormat="1" ht="15.75">
      <c r="A38" s="46"/>
      <c r="B38" s="46"/>
      <c r="C38" s="54" t="s">
        <v>20</v>
      </c>
      <c r="D38" s="54" t="s">
        <v>21</v>
      </c>
      <c r="E38" s="54" t="s">
        <v>22</v>
      </c>
      <c r="F38" s="55" t="s">
        <v>23</v>
      </c>
      <c r="G38" s="54" t="s">
        <v>24</v>
      </c>
      <c r="H38" s="54" t="s">
        <v>25</v>
      </c>
      <c r="I38" s="54" t="s">
        <v>43</v>
      </c>
      <c r="J38" s="54" t="s">
        <v>27</v>
      </c>
      <c r="K38" s="54" t="s">
        <v>28</v>
      </c>
      <c r="L38" s="54" t="s">
        <v>29</v>
      </c>
      <c r="M38" s="54" t="s">
        <v>30</v>
      </c>
      <c r="N38" s="54" t="s">
        <v>31</v>
      </c>
      <c r="O38" s="54" t="s">
        <v>44</v>
      </c>
      <c r="P38" s="22"/>
      <c r="Q38" s="22"/>
      <c r="R38" s="22"/>
      <c r="S38" s="22"/>
      <c r="T38" s="22"/>
      <c r="U38" s="22"/>
    </row>
    <row r="39" spans="1:21" s="4" customFormat="1" ht="15.75">
      <c r="A39" s="50">
        <v>2</v>
      </c>
      <c r="B39" s="51" t="s">
        <v>37</v>
      </c>
      <c r="C39" s="52">
        <v>16220</v>
      </c>
      <c r="D39" s="52">
        <v>16220</v>
      </c>
      <c r="E39" s="52">
        <v>16220</v>
      </c>
      <c r="F39" s="52">
        <v>16220</v>
      </c>
      <c r="G39" s="52">
        <v>16220</v>
      </c>
      <c r="H39" s="52">
        <v>16220</v>
      </c>
      <c r="I39" s="52">
        <v>16220</v>
      </c>
      <c r="J39" s="52">
        <v>16220</v>
      </c>
      <c r="K39" s="52">
        <v>16220</v>
      </c>
      <c r="L39" s="52">
        <v>16220</v>
      </c>
      <c r="M39" s="52">
        <v>16220</v>
      </c>
      <c r="N39" s="52">
        <v>16220</v>
      </c>
      <c r="O39" s="72">
        <f aca="true" t="shared" si="1" ref="O39:O44">SUM(C39:N39)</f>
        <v>194640</v>
      </c>
      <c r="P39" s="9"/>
      <c r="Q39" s="9"/>
      <c r="R39" s="9"/>
      <c r="S39" s="9"/>
      <c r="T39" s="9"/>
      <c r="U39" s="9"/>
    </row>
    <row r="40" spans="1:21" s="4" customFormat="1" ht="15.75">
      <c r="A40" s="50">
        <v>3</v>
      </c>
      <c r="B40" s="50" t="s">
        <v>49</v>
      </c>
      <c r="C40" s="52">
        <v>1306</v>
      </c>
      <c r="D40" s="52">
        <v>1306</v>
      </c>
      <c r="E40" s="52">
        <v>1306</v>
      </c>
      <c r="F40" s="52">
        <v>1306</v>
      </c>
      <c r="G40" s="52">
        <v>1306</v>
      </c>
      <c r="H40" s="52">
        <v>1306</v>
      </c>
      <c r="I40" s="52">
        <v>1728</v>
      </c>
      <c r="J40" s="52">
        <v>1728</v>
      </c>
      <c r="K40" s="52">
        <v>1728</v>
      </c>
      <c r="L40" s="52">
        <v>1728</v>
      </c>
      <c r="M40" s="52">
        <v>1728</v>
      </c>
      <c r="N40" s="52">
        <v>1728</v>
      </c>
      <c r="O40" s="72">
        <f t="shared" si="1"/>
        <v>18204</v>
      </c>
      <c r="P40" s="9"/>
      <c r="Q40" s="9"/>
      <c r="R40" s="9"/>
      <c r="S40" s="9"/>
      <c r="T40" s="9"/>
      <c r="U40" s="9"/>
    </row>
    <row r="41" spans="1:21" s="4" customFormat="1" ht="15.75">
      <c r="A41" s="50">
        <v>4</v>
      </c>
      <c r="B41" s="51" t="s">
        <v>38</v>
      </c>
      <c r="C41" s="52">
        <f>C39*0.9</f>
        <v>14598</v>
      </c>
      <c r="D41" s="52">
        <f>D39*1.1</f>
        <v>17842</v>
      </c>
      <c r="E41" s="52">
        <f>E39*0.95</f>
        <v>15409</v>
      </c>
      <c r="F41" s="52">
        <f>F39*1.08</f>
        <v>17517.600000000002</v>
      </c>
      <c r="G41" s="52">
        <f>G39*0.88</f>
        <v>14273.6</v>
      </c>
      <c r="H41" s="52">
        <f>H39*1.11</f>
        <v>18004.2</v>
      </c>
      <c r="I41" s="52">
        <f>I39*1.02</f>
        <v>16544.4</v>
      </c>
      <c r="J41" s="52">
        <f>J39*0.96</f>
        <v>15571.199999999999</v>
      </c>
      <c r="K41" s="52">
        <f>K39*1.1</f>
        <v>17842</v>
      </c>
      <c r="L41" s="52">
        <f>L39*0.97</f>
        <v>15733.4</v>
      </c>
      <c r="M41" s="52">
        <f>M39*1.02</f>
        <v>16544.4</v>
      </c>
      <c r="N41" s="52">
        <v>14390</v>
      </c>
      <c r="O41" s="72">
        <f t="shared" si="1"/>
        <v>194269.8</v>
      </c>
      <c r="P41" s="9"/>
      <c r="Q41" s="9"/>
      <c r="R41" s="9"/>
      <c r="S41" s="9"/>
      <c r="T41" s="9"/>
      <c r="U41" s="9"/>
    </row>
    <row r="42" spans="1:21" s="4" customFormat="1" ht="15.75">
      <c r="A42" s="50">
        <v>5</v>
      </c>
      <c r="B42" s="51" t="s">
        <v>39</v>
      </c>
      <c r="C42" s="52">
        <f aca="true" t="shared" si="2" ref="C42:H42">C40</f>
        <v>1306</v>
      </c>
      <c r="D42" s="52">
        <f t="shared" si="2"/>
        <v>1306</v>
      </c>
      <c r="E42" s="52">
        <f t="shared" si="2"/>
        <v>1306</v>
      </c>
      <c r="F42" s="52">
        <f t="shared" si="2"/>
        <v>1306</v>
      </c>
      <c r="G42" s="52">
        <f t="shared" si="2"/>
        <v>1306</v>
      </c>
      <c r="H42" s="52">
        <f t="shared" si="2"/>
        <v>1306</v>
      </c>
      <c r="I42" s="52">
        <f aca="true" t="shared" si="3" ref="I42:N42">I40</f>
        <v>1728</v>
      </c>
      <c r="J42" s="52">
        <f t="shared" si="3"/>
        <v>1728</v>
      </c>
      <c r="K42" s="52">
        <f t="shared" si="3"/>
        <v>1728</v>
      </c>
      <c r="L42" s="52">
        <f t="shared" si="3"/>
        <v>1728</v>
      </c>
      <c r="M42" s="52">
        <f t="shared" si="3"/>
        <v>1728</v>
      </c>
      <c r="N42" s="52">
        <f t="shared" si="3"/>
        <v>1728</v>
      </c>
      <c r="O42" s="72">
        <f t="shared" si="1"/>
        <v>18204</v>
      </c>
      <c r="P42" s="9"/>
      <c r="Q42" s="9"/>
      <c r="R42" s="9"/>
      <c r="S42" s="9"/>
      <c r="T42" s="9"/>
      <c r="U42" s="9"/>
    </row>
    <row r="43" spans="1:21" s="4" customFormat="1" ht="15.75">
      <c r="A43" s="50">
        <v>6</v>
      </c>
      <c r="B43" s="51" t="s">
        <v>40</v>
      </c>
      <c r="C43" s="52">
        <f aca="true" t="shared" si="4" ref="C43:H43">SUM(C41:C42)</f>
        <v>15904</v>
      </c>
      <c r="D43" s="52">
        <f t="shared" si="4"/>
        <v>19148</v>
      </c>
      <c r="E43" s="52">
        <f t="shared" si="4"/>
        <v>16715</v>
      </c>
      <c r="F43" s="52">
        <f t="shared" si="4"/>
        <v>18823.600000000002</v>
      </c>
      <c r="G43" s="52">
        <f t="shared" si="4"/>
        <v>15579.6</v>
      </c>
      <c r="H43" s="52">
        <f t="shared" si="4"/>
        <v>19310.2</v>
      </c>
      <c r="I43" s="52">
        <f aca="true" t="shared" si="5" ref="I43:N43">SUM(I41:I42)</f>
        <v>18272.4</v>
      </c>
      <c r="J43" s="52">
        <f t="shared" si="5"/>
        <v>17299.199999999997</v>
      </c>
      <c r="K43" s="52">
        <f t="shared" si="5"/>
        <v>19570</v>
      </c>
      <c r="L43" s="52">
        <f t="shared" si="5"/>
        <v>17461.4</v>
      </c>
      <c r="M43" s="52">
        <f t="shared" si="5"/>
        <v>18272.4</v>
      </c>
      <c r="N43" s="52">
        <f t="shared" si="5"/>
        <v>16118</v>
      </c>
      <c r="O43" s="72">
        <f t="shared" si="1"/>
        <v>212473.8</v>
      </c>
      <c r="P43" s="9"/>
      <c r="Q43" s="9"/>
      <c r="R43" s="9"/>
      <c r="S43" s="9"/>
      <c r="T43" s="9"/>
      <c r="U43" s="9"/>
    </row>
    <row r="44" spans="1:21" s="4" customFormat="1" ht="15.75">
      <c r="A44" s="50">
        <v>7</v>
      </c>
      <c r="B44" s="51" t="s">
        <v>41</v>
      </c>
      <c r="C44" s="52">
        <f aca="true" t="shared" si="6" ref="C44:N44">H29</f>
        <v>24000</v>
      </c>
      <c r="D44" s="52">
        <f t="shared" si="6"/>
        <v>0</v>
      </c>
      <c r="E44" s="52">
        <f t="shared" si="6"/>
        <v>0</v>
      </c>
      <c r="F44" s="52">
        <f t="shared" si="6"/>
        <v>6750</v>
      </c>
      <c r="G44" s="52">
        <f t="shared" si="6"/>
        <v>0</v>
      </c>
      <c r="H44" s="52">
        <f t="shared" si="6"/>
        <v>0</v>
      </c>
      <c r="I44" s="52">
        <f t="shared" si="6"/>
        <v>0</v>
      </c>
      <c r="J44" s="52">
        <f t="shared" si="6"/>
        <v>0</v>
      </c>
      <c r="K44" s="52">
        <f t="shared" si="6"/>
        <v>15758.55</v>
      </c>
      <c r="L44" s="52">
        <f t="shared" si="6"/>
        <v>41346.42</v>
      </c>
      <c r="M44" s="52">
        <f t="shared" si="6"/>
        <v>13207.59</v>
      </c>
      <c r="N44" s="52">
        <f t="shared" si="6"/>
        <v>0</v>
      </c>
      <c r="O44" s="72">
        <f t="shared" si="1"/>
        <v>101062.56</v>
      </c>
      <c r="P44" s="9"/>
      <c r="Q44" s="9"/>
      <c r="R44" s="9"/>
      <c r="S44" s="9"/>
      <c r="T44" s="9"/>
      <c r="U44" s="9"/>
    </row>
    <row r="45" spans="1:21" s="7" customFormat="1" ht="15.75">
      <c r="A45" s="46">
        <v>8</v>
      </c>
      <c r="B45" s="60" t="s">
        <v>42</v>
      </c>
      <c r="C45" s="54">
        <f>C36+C43-C44</f>
        <v>-141716</v>
      </c>
      <c r="D45" s="54">
        <f aca="true" t="shared" si="7" ref="D45:N45">C45+D43-D44</f>
        <v>-122568</v>
      </c>
      <c r="E45" s="54">
        <f t="shared" si="7"/>
        <v>-105853</v>
      </c>
      <c r="F45" s="54">
        <f t="shared" si="7"/>
        <v>-93779.4</v>
      </c>
      <c r="G45" s="54">
        <f t="shared" si="7"/>
        <v>-78199.79999999999</v>
      </c>
      <c r="H45" s="54">
        <f t="shared" si="7"/>
        <v>-58889.59999999999</v>
      </c>
      <c r="I45" s="54">
        <f t="shared" si="7"/>
        <v>-40617.19999999999</v>
      </c>
      <c r="J45" s="54">
        <f t="shared" si="7"/>
        <v>-23317.999999999993</v>
      </c>
      <c r="K45" s="54">
        <f t="shared" si="7"/>
        <v>-19506.549999999992</v>
      </c>
      <c r="L45" s="54">
        <f t="shared" si="7"/>
        <v>-43391.56999999999</v>
      </c>
      <c r="M45" s="54">
        <f t="shared" si="7"/>
        <v>-38326.759999999995</v>
      </c>
      <c r="N45" s="54">
        <f t="shared" si="7"/>
        <v>-22208.759999999995</v>
      </c>
      <c r="O45" s="72">
        <f>C36-O44+O43</f>
        <v>-22208.76000000001</v>
      </c>
      <c r="P45" s="22"/>
      <c r="Q45" s="22"/>
      <c r="R45" s="22"/>
      <c r="S45" s="22"/>
      <c r="T45" s="22"/>
      <c r="U45" s="22"/>
    </row>
    <row r="46" spans="1:21" s="4" customFormat="1" ht="15.75">
      <c r="A46" s="9"/>
      <c r="B46" s="9"/>
      <c r="C46" s="44"/>
      <c r="D46" s="9"/>
      <c r="E46" s="9"/>
      <c r="F46" s="45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4" customFormat="1" ht="15.75">
      <c r="A47" s="9"/>
      <c r="B47" s="9"/>
      <c r="C47" s="44"/>
      <c r="D47" s="9"/>
      <c r="E47" s="9"/>
      <c r="F47" s="4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4" customFormat="1" ht="15.75">
      <c r="A48" s="9"/>
      <c r="B48" s="9"/>
      <c r="C48" s="44"/>
      <c r="D48" s="9"/>
      <c r="E48" s="9"/>
      <c r="F48" s="45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</sheetData>
  <sheetProtection/>
  <mergeCells count="20">
    <mergeCell ref="D5:L5"/>
    <mergeCell ref="D7:L7"/>
    <mergeCell ref="D11:L11"/>
    <mergeCell ref="D12:L12"/>
    <mergeCell ref="B30:Q31"/>
    <mergeCell ref="C18:F18"/>
    <mergeCell ref="D13:L13"/>
    <mergeCell ref="D14:L14"/>
    <mergeCell ref="D15:L15"/>
    <mergeCell ref="D16:L16"/>
    <mergeCell ref="D8:L8"/>
    <mergeCell ref="D9:L9"/>
    <mergeCell ref="D10:L10"/>
    <mergeCell ref="B18:B19"/>
    <mergeCell ref="G18:S18"/>
    <mergeCell ref="A1:K1"/>
    <mergeCell ref="D6:L6"/>
    <mergeCell ref="D2:L2"/>
    <mergeCell ref="D3:L3"/>
    <mergeCell ref="D4:L4"/>
  </mergeCells>
  <printOptions horizontalCentered="1"/>
  <pageMargins left="0.7874015748031497" right="0.3937007874015748" top="0.7874015748031497" bottom="0.1968503937007874" header="0.5118110236220472" footer="0.5118110236220472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2014-10-29T13:07:34Z</cp:lastPrinted>
  <dcterms:modified xsi:type="dcterms:W3CDTF">2015-03-16T10:15:17Z</dcterms:modified>
  <cp:category/>
  <cp:version/>
  <cp:contentType/>
  <cp:contentStatus/>
</cp:coreProperties>
</file>