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еб 25" sheetId="1" r:id="rId1"/>
  </sheets>
  <definedNames>
    <definedName name="_xlnm.Print_Area" localSheetId="0">'Леб 25'!$A$1:$T$53</definedName>
  </definedNames>
  <calcPr fullCalcOnLoad="1"/>
</workbook>
</file>

<file path=xl/sharedStrings.xml><?xml version="1.0" encoding="utf-8"?>
<sst xmlns="http://schemas.openxmlformats.org/spreadsheetml/2006/main" count="106" uniqueCount="83">
  <si>
    <t>Электронный паспорт финансово-</t>
  </si>
  <si>
    <t>хозяйственной деятельности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</si>
  <si>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</si>
  <si>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</si>
  <si>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</si>
  <si>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</si>
  <si>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 -1,2,7 подъезды</t>
  </si>
  <si>
    <t>Материал стен</t>
  </si>
  <si>
    <t>к/п</t>
  </si>
  <si>
    <t>Место расположения ввода ХВС: 1,6 подъезд;  ГВС, отопления: 1 подъезд</t>
  </si>
  <si>
    <t>Срок эксплуатации (лет)</t>
  </si>
  <si>
    <t>Место расположения приборов учета ХВС и ГВС: подъезд 1</t>
  </si>
  <si>
    <t>Этажность</t>
  </si>
  <si>
    <t>Количество теплоузлов – 9</t>
  </si>
  <si>
    <t>Подъезды</t>
  </si>
  <si>
    <t>Принадлежность  ТОС: нет</t>
  </si>
  <si>
    <t>Площадь придомовой территории м2</t>
  </si>
  <si>
    <t>Обслуживает -ТУ№2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</si>
  <si>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</si>
  <si>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</si>
  <si>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</si>
  <si>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</si>
  <si>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</si>
  <si>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</si>
  <si>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</si>
  <si>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</si>
  <si>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</si>
  <si>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</si>
  <si>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</si>
  <si>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</si>
  <si>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</si>
  <si>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</si>
  <si>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</si>
  <si>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</si>
  <si>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</si>
  <si>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</si>
  <si>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</si>
  <si>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</si>
  <si>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</si>
  <si>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№25 по ул. Лебедева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</si>
  <si>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</si>
  <si>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</si>
  <si>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</si>
  <si>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</si>
  <si>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</si>
  <si>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</si>
  <si>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</si>
  <si>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</si>
  <si>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</si>
  <si>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</si>
  <si>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</si>
  <si>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кв.м.</t>
  </si>
  <si>
    <t>начислено прочих доходов</t>
  </si>
  <si>
    <t>шт</t>
  </si>
  <si>
    <t>выполнено</t>
  </si>
  <si>
    <t>Председатель совета МКД - Андреева М.А.</t>
  </si>
  <si>
    <t>Мастер участка – Кошельков Андрей Георгиевич</t>
  </si>
  <si>
    <t>План работ на 2014 г.</t>
  </si>
  <si>
    <t xml:space="preserve">         РЕЕСТР РАБОТ ПО ТЕКУЩЕМУ РЕМОНТУ ПО ВИДАМ РАБОТ И СТОИМОСТИ НА 2014 ГОД</t>
  </si>
  <si>
    <t>Цена на ед. работ в руб</t>
  </si>
  <si>
    <t>уз</t>
  </si>
  <si>
    <t>3. Окраска газопроводных труб</t>
  </si>
  <si>
    <t xml:space="preserve">4. Ремонт и обследование лифтов </t>
  </si>
  <si>
    <t>лифтов</t>
  </si>
  <si>
    <t>5. Замена люков мусоропровода</t>
  </si>
  <si>
    <t>6. Непредвиденные работы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</si>
  <si>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</si>
  <si>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</si>
  <si>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>1.Сварочные и  сантехнические работы.</t>
  </si>
  <si>
    <t>жилого дома ул. Лебедева, дом 25</t>
  </si>
  <si>
    <t>Перевыполнение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</si>
  <si>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</si>
  <si>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</si>
  <si>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</si>
  <si>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>Замена  трассы ГВС  с1 по 2 подъезды и др.работы</t>
  </si>
  <si>
    <t>Сварочные и  сантехнические работы.</t>
  </si>
  <si>
    <t>Ремонт мягкой кровли</t>
  </si>
  <si>
    <t>Установка энергосберегающих светильников</t>
  </si>
  <si>
    <t>Герметизация МПШ</t>
  </si>
  <si>
    <t>Ремонт и устройство асфальтового покрытия контейнерных площадок под ТБО</t>
  </si>
  <si>
    <t>Изготовление и установа металличееских дверей выхода нп крышу с п.№1 по п.№9</t>
  </si>
  <si>
    <t>Замена НР разводки канализации п. 4</t>
  </si>
  <si>
    <t>2. Подготовка к отопительному сезону ремонт теплоузлов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</si>
</sst>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40"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33" applyFont="1">
      <alignment/>
      <protection/>
    </xf>
    <xf numFmtId="0" fontId="5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0" xfId="0" applyFont="1" applyAlignment="1">
      <alignment/>
    </xf>
    <xf numFmtId="0" fontId="3" fillId="0" borderId="0" xfId="3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33" applyNumberFormat="1" applyFont="1" applyBorder="1" applyAlignment="1">
      <alignment/>
      <protection/>
    </xf>
    <xf numFmtId="0" fontId="3" fillId="0" borderId="0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center"/>
      <protection/>
    </xf>
    <xf numFmtId="0" fontId="4" fillId="0" borderId="0" xfId="33" applyNumberFormat="1" applyFont="1">
      <alignment/>
      <protection/>
    </xf>
    <xf numFmtId="0" fontId="3" fillId="0" borderId="0" xfId="33" applyNumberFormat="1" applyFont="1" applyBorder="1" applyAlignment="1">
      <alignment wrapText="1"/>
      <protection/>
    </xf>
    <xf numFmtId="0" fontId="3" fillId="0" borderId="0" xfId="33" applyNumberFormat="1" applyFont="1" applyBorder="1" applyAlignment="1">
      <alignment horizontal="center" wrapText="1"/>
      <protection/>
    </xf>
    <xf numFmtId="0" fontId="3" fillId="0" borderId="10" xfId="33" applyNumberFormat="1" applyFont="1" applyBorder="1" applyAlignment="1">
      <alignment horizontal="left"/>
      <protection/>
    </xf>
    <xf numFmtId="0" fontId="3" fillId="0" borderId="10" xfId="33" applyNumberFormat="1" applyFont="1" applyBorder="1" applyAlignment="1">
      <alignment horizontal="center"/>
      <protection/>
    </xf>
    <xf numFmtId="0" fontId="3" fillId="0" borderId="0" xfId="33" applyNumberFormat="1" applyFont="1">
      <alignment/>
      <protection/>
    </xf>
    <xf numFmtId="0" fontId="3" fillId="0" borderId="0" xfId="33" applyNumberFormat="1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/>
    </xf>
    <xf numFmtId="0" fontId="3" fillId="0" borderId="10" xfId="33" applyNumberFormat="1" applyFont="1" applyBorder="1">
      <alignment/>
      <protection/>
    </xf>
    <xf numFmtId="0" fontId="3" fillId="0" borderId="0" xfId="33" applyNumberFormat="1" applyFont="1" applyBorder="1">
      <alignment/>
      <protection/>
    </xf>
    <xf numFmtId="0" fontId="3" fillId="0" borderId="0" xfId="59" applyNumberFormat="1" applyFont="1" applyFill="1" applyBorder="1" applyAlignment="1">
      <alignment horizontal="center"/>
    </xf>
    <xf numFmtId="0" fontId="3" fillId="0" borderId="0" xfId="33" applyNumberFormat="1" applyFont="1" applyFill="1" applyBorder="1" applyAlignment="1">
      <alignment horizontal="center" vertical="center"/>
      <protection/>
    </xf>
    <xf numFmtId="0" fontId="4" fillId="0" borderId="11" xfId="33" applyNumberFormat="1" applyFont="1" applyFill="1" applyBorder="1" applyAlignment="1">
      <alignment horizontal="center"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4" fillId="0" borderId="10" xfId="33" applyNumberFormat="1" applyFont="1" applyBorder="1" applyAlignment="1">
      <alignment horizontal="center" vertical="top" wrapText="1"/>
      <protection/>
    </xf>
    <xf numFmtId="0" fontId="4" fillId="0" borderId="10" xfId="59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vertical="top" wrapText="1"/>
      <protection/>
    </xf>
    <xf numFmtId="0" fontId="4" fillId="0" borderId="12" xfId="33" applyNumberFormat="1" applyFont="1" applyFill="1" applyBorder="1" applyAlignment="1">
      <alignment horizontal="center" vertical="top" wrapText="1"/>
      <protection/>
    </xf>
    <xf numFmtId="0" fontId="4" fillId="0" borderId="11" xfId="33" applyNumberFormat="1" applyFont="1" applyFill="1" applyBorder="1">
      <alignment/>
      <protection/>
    </xf>
    <xf numFmtId="0" fontId="4" fillId="0" borderId="10" xfId="33" applyNumberFormat="1" applyFont="1" applyFill="1" applyBorder="1">
      <alignment/>
      <protection/>
    </xf>
    <xf numFmtId="0" fontId="4" fillId="0" borderId="10" xfId="33" applyNumberFormat="1" applyFont="1" applyBorder="1">
      <alignment/>
      <protection/>
    </xf>
    <xf numFmtId="0" fontId="4" fillId="32" borderId="10" xfId="33" applyNumberFormat="1" applyFont="1" applyFill="1" applyBorder="1">
      <alignment/>
      <protection/>
    </xf>
    <xf numFmtId="0" fontId="4" fillId="0" borderId="10" xfId="59" applyNumberFormat="1" applyFont="1" applyBorder="1" applyAlignment="1">
      <alignment/>
    </xf>
    <xf numFmtId="0" fontId="3" fillId="0" borderId="13" xfId="33" applyNumberFormat="1" applyFont="1" applyBorder="1" applyAlignment="1">
      <alignment vertical="top" wrapText="1"/>
      <protection/>
    </xf>
    <xf numFmtId="0" fontId="3" fillId="0" borderId="14" xfId="33" applyNumberFormat="1" applyFont="1" applyBorder="1" applyAlignment="1">
      <alignment vertical="top" wrapText="1"/>
      <protection/>
    </xf>
    <xf numFmtId="0" fontId="4" fillId="0" borderId="14" xfId="59" applyNumberFormat="1" applyFont="1" applyBorder="1" applyAlignment="1">
      <alignment horizontal="right" vertical="top" wrapText="1"/>
    </xf>
    <xf numFmtId="0" fontId="4" fillId="0" borderId="15" xfId="33" applyNumberFormat="1" applyFont="1" applyFill="1" applyBorder="1" applyAlignment="1">
      <alignment horizontal="center" vertical="top" wrapText="1"/>
      <protection/>
    </xf>
    <xf numFmtId="0" fontId="3" fillId="0" borderId="16" xfId="33" applyNumberFormat="1" applyFont="1" applyBorder="1">
      <alignment/>
      <protection/>
    </xf>
    <xf numFmtId="0" fontId="3" fillId="0" borderId="14" xfId="33" applyNumberFormat="1" applyFont="1" applyBorder="1">
      <alignment/>
      <protection/>
    </xf>
    <xf numFmtId="0" fontId="3" fillId="0" borderId="17" xfId="33" applyNumberFormat="1" applyFont="1" applyBorder="1">
      <alignment/>
      <protection/>
    </xf>
    <xf numFmtId="0" fontId="4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3" fillId="0" borderId="0" xfId="33" applyNumberFormat="1" applyFont="1" applyAlignment="1">
      <alignment horizontal="center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0" xfId="33" applyNumberFormat="1" applyFont="1" applyAlignment="1">
      <alignment horizontal="center"/>
      <protection/>
    </xf>
    <xf numFmtId="164" fontId="3" fillId="0" borderId="10" xfId="59" applyNumberFormat="1" applyFont="1" applyBorder="1" applyAlignment="1">
      <alignment horizontal="center"/>
    </xf>
    <xf numFmtId="164" fontId="3" fillId="0" borderId="10" xfId="59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4" fillId="0" borderId="18" xfId="33" applyNumberFormat="1" applyFont="1" applyBorder="1" applyAlignment="1">
      <alignment horizontal="center" vertical="top" wrapText="1"/>
      <protection/>
    </xf>
    <xf numFmtId="0" fontId="4" fillId="0" borderId="19" xfId="33" applyNumberFormat="1" applyFont="1" applyFill="1" applyBorder="1" applyAlignment="1">
      <alignment horizontal="center" vertical="center" wrapText="1"/>
      <protection/>
    </xf>
    <xf numFmtId="0" fontId="4" fillId="0" borderId="20" xfId="33" applyNumberFormat="1" applyFont="1" applyFill="1" applyBorder="1" applyAlignment="1">
      <alignment horizontal="center" vertical="center" wrapText="1"/>
      <protection/>
    </xf>
    <xf numFmtId="0" fontId="4" fillId="0" borderId="21" xfId="33" applyNumberFormat="1" applyFont="1" applyFill="1" applyBorder="1" applyAlignment="1">
      <alignment horizontal="center" vertical="center" wrapText="1"/>
      <protection/>
    </xf>
    <xf numFmtId="0" fontId="4" fillId="0" borderId="22" xfId="33" applyNumberFormat="1" applyFont="1" applyBorder="1" applyAlignment="1">
      <alignment horizontal="center" vertical="top" wrapText="1"/>
      <protection/>
    </xf>
    <xf numFmtId="0" fontId="4" fillId="0" borderId="23" xfId="33" applyNumberFormat="1" applyFont="1" applyBorder="1" applyAlignment="1">
      <alignment horizontal="center" vertical="top" wrapText="1"/>
      <protection/>
    </xf>
    <xf numFmtId="0" fontId="4" fillId="0" borderId="23" xfId="59" applyNumberFormat="1" applyFont="1" applyBorder="1" applyAlignment="1">
      <alignment horizontal="right" vertical="center" wrapText="1"/>
    </xf>
    <xf numFmtId="0" fontId="4" fillId="0" borderId="23" xfId="59" applyNumberFormat="1" applyFont="1" applyBorder="1" applyAlignment="1">
      <alignment horizontal="right" vertical="top" wrapText="1"/>
    </xf>
    <xf numFmtId="0" fontId="3" fillId="0" borderId="17" xfId="59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center"/>
    </xf>
    <xf numFmtId="0" fontId="4" fillId="0" borderId="12" xfId="33" applyNumberFormat="1" applyFont="1" applyBorder="1" applyAlignment="1">
      <alignment horizontal="center"/>
      <protection/>
    </xf>
    <xf numFmtId="0" fontId="3" fillId="0" borderId="0" xfId="0" applyNumberFormat="1" applyFont="1" applyAlignment="1">
      <alignment horizontal="left"/>
    </xf>
    <xf numFmtId="0" fontId="4" fillId="0" borderId="20" xfId="33" applyNumberFormat="1" applyFont="1" applyBorder="1" applyAlignment="1">
      <alignment vertical="top" wrapText="1"/>
      <protection/>
    </xf>
    <xf numFmtId="0" fontId="4" fillId="0" borderId="20" xfId="59" applyNumberFormat="1" applyFont="1" applyBorder="1" applyAlignment="1">
      <alignment horizontal="right" vertical="top" wrapText="1"/>
    </xf>
    <xf numFmtId="0" fontId="4" fillId="0" borderId="21" xfId="59" applyNumberFormat="1" applyFont="1" applyBorder="1" applyAlignment="1">
      <alignment horizontal="right" vertical="top" wrapText="1"/>
    </xf>
    <xf numFmtId="0" fontId="4" fillId="0" borderId="24" xfId="33" applyNumberFormat="1" applyFont="1" applyFill="1" applyBorder="1" applyAlignment="1">
      <alignment horizontal="center" vertical="top" wrapText="1"/>
      <protection/>
    </xf>
    <xf numFmtId="0" fontId="4" fillId="0" borderId="19" xfId="33" applyNumberFormat="1" applyFont="1" applyFill="1" applyBorder="1">
      <alignment/>
      <protection/>
    </xf>
    <xf numFmtId="0" fontId="4" fillId="0" borderId="20" xfId="33" applyNumberFormat="1" applyFont="1" applyFill="1" applyBorder="1">
      <alignment/>
      <protection/>
    </xf>
    <xf numFmtId="0" fontId="4" fillId="0" borderId="20" xfId="33" applyNumberFormat="1" applyFont="1" applyBorder="1">
      <alignment/>
      <protection/>
    </xf>
    <xf numFmtId="0" fontId="4" fillId="32" borderId="20" xfId="33" applyNumberFormat="1" applyFont="1" applyFill="1" applyBorder="1">
      <alignment/>
      <protection/>
    </xf>
    <xf numFmtId="0" fontId="4" fillId="0" borderId="20" xfId="59" applyNumberFormat="1" applyFont="1" applyBorder="1" applyAlignment="1">
      <alignment/>
    </xf>
    <xf numFmtId="0" fontId="4" fillId="0" borderId="21" xfId="33" applyNumberFormat="1" applyFont="1" applyBorder="1">
      <alignment/>
      <protection/>
    </xf>
    <xf numFmtId="0" fontId="4" fillId="0" borderId="19" xfId="33" applyNumberFormat="1" applyFont="1" applyBorder="1" applyAlignment="1">
      <alignment vertical="top" wrapText="1"/>
      <protection/>
    </xf>
    <xf numFmtId="0" fontId="4" fillId="0" borderId="11" xfId="33" applyNumberFormat="1" applyFont="1" applyBorder="1" applyAlignment="1">
      <alignment vertical="top" wrapText="1"/>
      <protection/>
    </xf>
    <xf numFmtId="0" fontId="4" fillId="0" borderId="25" xfId="33" applyNumberFormat="1" applyFont="1" applyBorder="1" applyAlignment="1">
      <alignment horizontal="center" vertical="top" wrapText="1"/>
      <protection/>
    </xf>
    <xf numFmtId="0" fontId="4" fillId="0" borderId="11" xfId="33" applyNumberFormat="1" applyFont="1" applyBorder="1" applyAlignment="1">
      <alignment horizontal="center" vertical="top" wrapText="1"/>
      <protection/>
    </xf>
    <xf numFmtId="0" fontId="3" fillId="0" borderId="26" xfId="33" applyNumberFormat="1" applyFont="1" applyBorder="1" applyAlignment="1">
      <alignment vertical="top" wrapText="1"/>
      <protection/>
    </xf>
    <xf numFmtId="0" fontId="4" fillId="0" borderId="12" xfId="33" applyNumberFormat="1" applyFont="1" applyBorder="1" applyAlignment="1">
      <alignment vertical="top" wrapText="1"/>
      <protection/>
    </xf>
    <xf numFmtId="0" fontId="4" fillId="0" borderId="12" xfId="33" applyNumberFormat="1" applyFont="1" applyBorder="1" applyAlignment="1">
      <alignment horizontal="left" vertical="top" wrapText="1"/>
      <protection/>
    </xf>
    <xf numFmtId="0" fontId="4" fillId="0" borderId="12" xfId="33" applyNumberFormat="1" applyFont="1" applyBorder="1" applyAlignment="1">
      <alignment vertical="center" wrapText="1"/>
      <protection/>
    </xf>
    <xf numFmtId="0" fontId="4" fillId="0" borderId="12" xfId="33" applyNumberFormat="1" applyFont="1" applyBorder="1">
      <alignment/>
      <protection/>
    </xf>
    <xf numFmtId="0" fontId="4" fillId="0" borderId="12" xfId="33" applyNumberFormat="1" applyFont="1" applyBorder="1" applyAlignment="1">
      <alignment horizontal="left" vertical="center" wrapText="1"/>
      <protection/>
    </xf>
    <xf numFmtId="0" fontId="4" fillId="0" borderId="15" xfId="33" applyNumberFormat="1" applyFont="1" applyBorder="1" applyAlignment="1">
      <alignment horizontal="left" vertical="center" wrapText="1"/>
      <protection/>
    </xf>
    <xf numFmtId="0" fontId="4" fillId="0" borderId="23" xfId="33" applyNumberFormat="1" applyFont="1" applyFill="1" applyBorder="1" applyAlignment="1">
      <alignment horizontal="center"/>
      <protection/>
    </xf>
    <xf numFmtId="0" fontId="4" fillId="0" borderId="23" xfId="33" applyNumberFormat="1" applyFont="1" applyBorder="1">
      <alignment/>
      <protection/>
    </xf>
    <xf numFmtId="0" fontId="3" fillId="0" borderId="27" xfId="33" applyNumberFormat="1" applyFont="1" applyBorder="1" applyAlignment="1">
      <alignment horizontal="center"/>
      <protection/>
    </xf>
    <xf numFmtId="0" fontId="3" fillId="0" borderId="12" xfId="33" applyNumberFormat="1" applyFont="1" applyFill="1" applyBorder="1" applyAlignment="1">
      <alignment horizontal="center" vertical="center" wrapText="1"/>
      <protection/>
    </xf>
    <xf numFmtId="0" fontId="3" fillId="0" borderId="12" xfId="33" applyNumberFormat="1" applyFont="1" applyFill="1" applyBorder="1" applyAlignment="1">
      <alignment horizontal="right"/>
      <protection/>
    </xf>
    <xf numFmtId="0" fontId="4" fillId="0" borderId="24" xfId="33" applyNumberFormat="1" applyFont="1" applyBorder="1" applyAlignment="1">
      <alignment horizontal="left" vertical="center" wrapText="1"/>
      <protection/>
    </xf>
    <xf numFmtId="3" fontId="4" fillId="0" borderId="21" xfId="33" applyNumberFormat="1" applyFont="1" applyBorder="1">
      <alignment/>
      <protection/>
    </xf>
    <xf numFmtId="1" fontId="3" fillId="0" borderId="12" xfId="33" applyNumberFormat="1" applyFont="1" applyFill="1" applyBorder="1" applyAlignment="1">
      <alignment horizontal="right"/>
      <protection/>
    </xf>
    <xf numFmtId="1" fontId="3" fillId="0" borderId="24" xfId="33" applyNumberFormat="1" applyFont="1" applyFill="1" applyBorder="1" applyAlignment="1">
      <alignment horizontal="right"/>
      <protection/>
    </xf>
    <xf numFmtId="1" fontId="3" fillId="0" borderId="15" xfId="33" applyNumberFormat="1" applyFont="1" applyBorder="1" applyAlignment="1">
      <alignment horizontal="right"/>
      <protection/>
    </xf>
    <xf numFmtId="0" fontId="3" fillId="0" borderId="0" xfId="33" applyFont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NumberFormat="1" applyFont="1" applyFill="1" applyBorder="1" applyAlignment="1">
      <alignment horizontal="left" vertical="center"/>
      <protection/>
    </xf>
    <xf numFmtId="0" fontId="4" fillId="0" borderId="27" xfId="33" applyNumberFormat="1" applyFont="1" applyFill="1" applyBorder="1" applyAlignment="1">
      <alignment horizontal="center" vertical="top" wrapText="1"/>
      <protection/>
    </xf>
    <xf numFmtId="0" fontId="4" fillId="0" borderId="12" xfId="0" applyNumberFormat="1" applyFont="1" applyBorder="1" applyAlignment="1">
      <alignment horizontal="center"/>
    </xf>
    <xf numFmtId="0" fontId="2" fillId="0" borderId="28" xfId="33" applyNumberFormat="1" applyFont="1" applyBorder="1" applyAlignment="1">
      <alignment horizontal="center"/>
      <protection/>
    </xf>
    <xf numFmtId="0" fontId="4" fillId="0" borderId="29" xfId="33" applyNumberFormat="1" applyFont="1" applyBorder="1" applyAlignment="1">
      <alignment vertical="center" wrapText="1"/>
      <protection/>
    </xf>
    <xf numFmtId="0" fontId="4" fillId="0" borderId="30" xfId="33" applyNumberFormat="1" applyFont="1" applyBorder="1" applyAlignment="1">
      <alignment vertical="center" wrapText="1"/>
      <protection/>
    </xf>
    <xf numFmtId="0" fontId="4" fillId="33" borderId="31" xfId="33" applyNumberFormat="1" applyFont="1" applyFill="1" applyBorder="1" applyAlignment="1">
      <alignment horizontal="center" wrapText="1"/>
      <protection/>
    </xf>
    <xf numFmtId="0" fontId="4" fillId="33" borderId="32" xfId="0" applyNumberFormat="1" applyFont="1" applyFill="1" applyBorder="1" applyAlignment="1">
      <alignment horizontal="center" wrapText="1"/>
    </xf>
    <xf numFmtId="0" fontId="4" fillId="33" borderId="33" xfId="0" applyNumberFormat="1" applyFont="1" applyFill="1" applyBorder="1" applyAlignment="1">
      <alignment horizontal="center" wrapText="1"/>
    </xf>
    <xf numFmtId="0" fontId="4" fillId="0" borderId="10" xfId="33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75" zoomScaleNormal="75" zoomScaleSheetLayoutView="75" zoomScalePageLayoutView="0" workbookViewId="0" topLeftCell="A16">
      <selection activeCell="B24" sqref="B24"/>
    </sheetView>
  </sheetViews>
  <sheetFormatPr defaultColWidth="8.7109375" defaultRowHeight="12.75"/>
  <cols>
    <col min="1" max="1" width="3.7109375" style="3" customWidth="1"/>
    <col min="2" max="2" width="49.8515625" style="11" customWidth="1"/>
    <col min="3" max="3" width="14.8515625" style="41" customWidth="1"/>
    <col min="4" max="4" width="10.28125" style="11" bestFit="1" customWidth="1"/>
    <col min="5" max="5" width="12.140625" style="11" bestFit="1" customWidth="1"/>
    <col min="6" max="6" width="12.00390625" style="11" bestFit="1" customWidth="1"/>
    <col min="7" max="7" width="11.57421875" style="11" customWidth="1"/>
    <col min="8" max="8" width="11.57421875" style="11" bestFit="1" customWidth="1"/>
    <col min="9" max="9" width="10.140625" style="11" customWidth="1"/>
    <col min="10" max="10" width="9.8515625" style="11" customWidth="1"/>
    <col min="11" max="11" width="10.8515625" style="11" bestFit="1" customWidth="1"/>
    <col min="12" max="12" width="9.8515625" style="11" bestFit="1" customWidth="1"/>
    <col min="13" max="13" width="8.7109375" style="11" bestFit="1" customWidth="1"/>
    <col min="14" max="14" width="9.7109375" style="11" bestFit="1" customWidth="1"/>
    <col min="15" max="15" width="11.57421875" style="11" bestFit="1" customWidth="1"/>
    <col min="16" max="16" width="9.8515625" style="11" customWidth="1"/>
    <col min="17" max="17" width="9.28125" style="11" customWidth="1"/>
    <col min="18" max="18" width="8.7109375" style="11" customWidth="1"/>
    <col min="19" max="19" width="9.421875" style="11" customWidth="1"/>
    <col min="20" max="20" width="13.421875" style="11" customWidth="1"/>
    <col min="21" max="21" width="8.7109375" style="3" customWidth="1"/>
    <col min="22" max="16384" width="8.7109375" style="2" customWidth="1"/>
  </cols>
  <sheetData>
    <row r="1" spans="2:6" ht="15.75">
      <c r="B1" s="8" t="s">
        <v>0</v>
      </c>
      <c r="C1" s="9" t="s">
        <v>1</v>
      </c>
      <c r="D1" s="10"/>
      <c r="E1" s="10"/>
      <c r="F1" s="10"/>
    </row>
    <row r="2" spans="2:6" ht="15.75">
      <c r="B2" s="12" t="s">
        <v>69</v>
      </c>
      <c r="C2" s="12"/>
      <c r="D2" s="13"/>
      <c r="E2" s="13"/>
      <c r="F2" s="13"/>
    </row>
    <row r="3" spans="2:12" ht="15.75">
      <c r="B3" s="14" t="s">
        <v>2</v>
      </c>
      <c r="C3" s="15">
        <v>17977.2</v>
      </c>
      <c r="D3" s="101" t="s">
        <v>3</v>
      </c>
      <c r="E3" s="101"/>
      <c r="F3" s="101"/>
      <c r="G3" s="101"/>
      <c r="H3" s="101"/>
      <c r="I3" s="101"/>
      <c r="J3" s="101"/>
      <c r="K3" s="101"/>
      <c r="L3" s="16"/>
    </row>
    <row r="4" spans="2:14" ht="15.75">
      <c r="B4" s="14" t="s">
        <v>4</v>
      </c>
      <c r="C4" s="15">
        <v>328</v>
      </c>
      <c r="D4" s="101" t="s">
        <v>55</v>
      </c>
      <c r="E4" s="101"/>
      <c r="F4" s="101"/>
      <c r="G4" s="101"/>
      <c r="H4" s="101"/>
      <c r="I4" s="101"/>
      <c r="J4" s="101"/>
      <c r="K4" s="101"/>
      <c r="L4" s="17"/>
      <c r="M4" s="17"/>
      <c r="N4" s="17"/>
    </row>
    <row r="5" spans="2:12" ht="15.75">
      <c r="B5" s="14" t="s">
        <v>5</v>
      </c>
      <c r="C5" s="15">
        <v>922</v>
      </c>
      <c r="D5" s="102" t="s">
        <v>6</v>
      </c>
      <c r="E5" s="102"/>
      <c r="F5" s="102"/>
      <c r="G5" s="102"/>
      <c r="H5" s="102"/>
      <c r="I5" s="102"/>
      <c r="J5" s="102"/>
      <c r="K5" s="102"/>
      <c r="L5" s="16"/>
    </row>
    <row r="6" spans="2:12" ht="15.75">
      <c r="B6" s="14" t="s">
        <v>7</v>
      </c>
      <c r="C6" s="15" t="s">
        <v>8</v>
      </c>
      <c r="D6" s="102" t="s">
        <v>9</v>
      </c>
      <c r="E6" s="102"/>
      <c r="F6" s="102"/>
      <c r="G6" s="102"/>
      <c r="H6" s="102"/>
      <c r="I6" s="102"/>
      <c r="J6" s="102"/>
      <c r="K6" s="102"/>
      <c r="L6" s="16"/>
    </row>
    <row r="7" spans="2:12" ht="15.75">
      <c r="B7" s="14" t="s">
        <v>10</v>
      </c>
      <c r="C7" s="15">
        <v>1988</v>
      </c>
      <c r="D7" s="102" t="s">
        <v>11</v>
      </c>
      <c r="E7" s="102"/>
      <c r="F7" s="102"/>
      <c r="G7" s="102"/>
      <c r="H7" s="102"/>
      <c r="I7" s="102"/>
      <c r="J7" s="102"/>
      <c r="K7" s="102"/>
      <c r="L7" s="16"/>
    </row>
    <row r="8" spans="2:12" ht="15.75">
      <c r="B8" s="14" t="s">
        <v>12</v>
      </c>
      <c r="C8" s="15">
        <v>9</v>
      </c>
      <c r="D8" s="102" t="s">
        <v>13</v>
      </c>
      <c r="E8" s="102"/>
      <c r="F8" s="102"/>
      <c r="G8" s="102"/>
      <c r="H8" s="102"/>
      <c r="I8" s="102"/>
      <c r="J8" s="102"/>
      <c r="K8" s="102"/>
      <c r="L8" s="16"/>
    </row>
    <row r="9" spans="2:12" ht="15.75">
      <c r="B9" s="14" t="s">
        <v>14</v>
      </c>
      <c r="C9" s="15">
        <v>9</v>
      </c>
      <c r="D9" s="102" t="s">
        <v>15</v>
      </c>
      <c r="E9" s="102"/>
      <c r="F9" s="102"/>
      <c r="G9" s="102"/>
      <c r="H9" s="102"/>
      <c r="I9" s="102"/>
      <c r="J9" s="102"/>
      <c r="K9" s="102"/>
      <c r="L9" s="16"/>
    </row>
    <row r="10" spans="2:12" ht="15.75">
      <c r="B10" s="14" t="s">
        <v>16</v>
      </c>
      <c r="C10" s="15">
        <v>3021</v>
      </c>
      <c r="D10" s="102" t="s">
        <v>17</v>
      </c>
      <c r="E10" s="102"/>
      <c r="F10" s="102"/>
      <c r="G10" s="102"/>
      <c r="H10" s="102"/>
      <c r="I10" s="102"/>
      <c r="J10" s="102"/>
      <c r="K10" s="102"/>
      <c r="L10" s="16"/>
    </row>
    <row r="11" spans="2:12" ht="15.75">
      <c r="B11" s="14" t="s">
        <v>18</v>
      </c>
      <c r="C11" s="15">
        <v>2501</v>
      </c>
      <c r="D11" s="102" t="s">
        <v>56</v>
      </c>
      <c r="E11" s="102"/>
      <c r="F11" s="102"/>
      <c r="G11" s="102"/>
      <c r="H11" s="102"/>
      <c r="I11" s="102"/>
      <c r="J11" s="102"/>
      <c r="K11" s="102"/>
      <c r="L11" s="16"/>
    </row>
    <row r="12" spans="2:12" ht="15.75">
      <c r="B12" s="14" t="s">
        <v>19</v>
      </c>
      <c r="C12" s="15">
        <v>2784</v>
      </c>
      <c r="D12" s="111"/>
      <c r="E12" s="111"/>
      <c r="F12" s="111"/>
      <c r="G12" s="111"/>
      <c r="H12" s="111"/>
      <c r="I12" s="111"/>
      <c r="J12" s="111"/>
      <c r="K12" s="111"/>
      <c r="L12" s="16"/>
    </row>
    <row r="13" spans="2:12" ht="15.75">
      <c r="B13" s="14" t="s">
        <v>20</v>
      </c>
      <c r="C13" s="15">
        <v>9</v>
      </c>
      <c r="D13" s="101"/>
      <c r="E13" s="101"/>
      <c r="F13" s="101"/>
      <c r="G13" s="101"/>
      <c r="H13" s="101"/>
      <c r="I13" s="101"/>
      <c r="J13" s="101"/>
      <c r="K13" s="101"/>
      <c r="L13" s="16"/>
    </row>
    <row r="14" spans="2:12" ht="15.75">
      <c r="B14" s="14" t="s">
        <v>70</v>
      </c>
      <c r="C14" s="18">
        <v>-22493</v>
      </c>
      <c r="D14" s="101"/>
      <c r="E14" s="101"/>
      <c r="F14" s="101"/>
      <c r="G14" s="101"/>
      <c r="H14" s="101"/>
      <c r="I14" s="101"/>
      <c r="J14" s="101"/>
      <c r="K14" s="101"/>
      <c r="L14" s="16"/>
    </row>
    <row r="15" spans="2:12" ht="15.75">
      <c r="B15" s="14" t="s">
        <v>71</v>
      </c>
      <c r="C15" s="53">
        <f>(12*2.8*C3)*0.94</f>
        <v>567791.8847999999</v>
      </c>
      <c r="D15" s="101"/>
      <c r="E15" s="101"/>
      <c r="F15" s="101"/>
      <c r="G15" s="101"/>
      <c r="H15" s="101"/>
      <c r="I15" s="101"/>
      <c r="J15" s="101"/>
      <c r="K15" s="101"/>
      <c r="L15" s="16"/>
    </row>
    <row r="16" spans="2:12" ht="15.75">
      <c r="B16" s="14" t="s">
        <v>72</v>
      </c>
      <c r="C16" s="54">
        <v>34945</v>
      </c>
      <c r="D16" s="101"/>
      <c r="E16" s="101"/>
      <c r="F16" s="101"/>
      <c r="G16" s="101"/>
      <c r="H16" s="101"/>
      <c r="I16" s="101"/>
      <c r="J16" s="101"/>
      <c r="K16" s="101"/>
      <c r="L16" s="16"/>
    </row>
    <row r="17" spans="2:12" ht="15.75">
      <c r="B17" s="19" t="s">
        <v>73</v>
      </c>
      <c r="C17" s="54">
        <f>SUM(C14:C16)</f>
        <v>580243.8847999999</v>
      </c>
      <c r="D17" s="101"/>
      <c r="E17" s="101"/>
      <c r="F17" s="101"/>
      <c r="G17" s="101"/>
      <c r="H17" s="101"/>
      <c r="I17" s="101"/>
      <c r="J17" s="101"/>
      <c r="K17" s="101"/>
      <c r="L17" s="16"/>
    </row>
    <row r="18" spans="2:12" ht="16.5" thickBot="1"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16"/>
    </row>
    <row r="19" spans="1:21" s="1" customFormat="1" ht="16.5" thickBot="1">
      <c r="A19" s="5"/>
      <c r="B19" s="106" t="s">
        <v>21</v>
      </c>
      <c r="C19" s="108" t="s">
        <v>57</v>
      </c>
      <c r="D19" s="109"/>
      <c r="E19" s="109"/>
      <c r="F19" s="110"/>
      <c r="G19" s="103" t="s">
        <v>22</v>
      </c>
      <c r="H19" s="105" t="s">
        <v>58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91" t="s">
        <v>54</v>
      </c>
      <c r="U19" s="5"/>
    </row>
    <row r="20" spans="1:21" s="1" customFormat="1" ht="31.5">
      <c r="A20" s="5"/>
      <c r="B20" s="107"/>
      <c r="C20" s="80" t="s">
        <v>48</v>
      </c>
      <c r="D20" s="56" t="s">
        <v>49</v>
      </c>
      <c r="E20" s="56" t="s">
        <v>59</v>
      </c>
      <c r="F20" s="60" t="s">
        <v>50</v>
      </c>
      <c r="G20" s="104"/>
      <c r="H20" s="57" t="s">
        <v>23</v>
      </c>
      <c r="I20" s="58" t="s">
        <v>24</v>
      </c>
      <c r="J20" s="58" t="s">
        <v>25</v>
      </c>
      <c r="K20" s="58" t="s">
        <v>26</v>
      </c>
      <c r="L20" s="58" t="s">
        <v>27</v>
      </c>
      <c r="M20" s="58" t="s">
        <v>28</v>
      </c>
      <c r="N20" s="58" t="s">
        <v>29</v>
      </c>
      <c r="O20" s="58" t="s">
        <v>30</v>
      </c>
      <c r="P20" s="58" t="s">
        <v>31</v>
      </c>
      <c r="Q20" s="58" t="s">
        <v>32</v>
      </c>
      <c r="R20" s="58" t="s">
        <v>33</v>
      </c>
      <c r="S20" s="59" t="s">
        <v>34</v>
      </c>
      <c r="T20" s="92" t="s">
        <v>35</v>
      </c>
      <c r="U20" s="5"/>
    </row>
    <row r="21" spans="1:21" s="1" customFormat="1" ht="15.75">
      <c r="A21" s="5"/>
      <c r="B21" s="83" t="s">
        <v>68</v>
      </c>
      <c r="C21" s="81"/>
      <c r="D21" s="25"/>
      <c r="E21" s="25"/>
      <c r="F21" s="61"/>
      <c r="G21" s="65" t="s">
        <v>36</v>
      </c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89"/>
      <c r="T21" s="93"/>
      <c r="U21" s="5"/>
    </row>
    <row r="22" spans="1:21" s="1" customFormat="1" ht="31.5">
      <c r="A22" s="5"/>
      <c r="B22" s="84" t="s">
        <v>74</v>
      </c>
      <c r="C22" s="81"/>
      <c r="D22" s="25"/>
      <c r="E22" s="26"/>
      <c r="F22" s="62">
        <v>240000</v>
      </c>
      <c r="G22" s="66" t="s">
        <v>36</v>
      </c>
      <c r="H22" s="23">
        <v>215860.4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89"/>
      <c r="T22" s="96">
        <f>SUM(H22:S22)</f>
        <v>215860.4</v>
      </c>
      <c r="U22" s="5"/>
    </row>
    <row r="23" spans="2:20" ht="31.5">
      <c r="B23" s="85" t="s">
        <v>82</v>
      </c>
      <c r="C23" s="79" t="s">
        <v>60</v>
      </c>
      <c r="D23" s="27">
        <v>9</v>
      </c>
      <c r="E23" s="26">
        <v>3000</v>
      </c>
      <c r="F23" s="63">
        <f>D23*E23</f>
        <v>27000</v>
      </c>
      <c r="G23" s="28" t="s">
        <v>36</v>
      </c>
      <c r="H23" s="29"/>
      <c r="I23" s="30"/>
      <c r="J23" s="30"/>
      <c r="K23" s="31"/>
      <c r="L23" s="31"/>
      <c r="M23" s="32"/>
      <c r="N23" s="31">
        <v>4775.84</v>
      </c>
      <c r="O23" s="31"/>
      <c r="P23" s="31"/>
      <c r="Q23" s="31"/>
      <c r="R23" s="31"/>
      <c r="S23" s="90"/>
      <c r="T23" s="96">
        <f>SUM(N23:S23)</f>
        <v>4775.84</v>
      </c>
    </row>
    <row r="24" spans="2:20" ht="15.75">
      <c r="B24" s="86" t="s">
        <v>61</v>
      </c>
      <c r="C24" s="79" t="s">
        <v>51</v>
      </c>
      <c r="D24" s="27">
        <v>8</v>
      </c>
      <c r="E24" s="26">
        <v>230</v>
      </c>
      <c r="F24" s="62">
        <f>D24*E24</f>
        <v>1840</v>
      </c>
      <c r="G24" s="28" t="s">
        <v>36</v>
      </c>
      <c r="H24" s="29"/>
      <c r="I24" s="30"/>
      <c r="J24" s="30"/>
      <c r="K24" s="31"/>
      <c r="L24" s="31">
        <v>1472.71</v>
      </c>
      <c r="M24" s="32"/>
      <c r="N24" s="31"/>
      <c r="O24" s="31"/>
      <c r="P24" s="31"/>
      <c r="Q24" s="31"/>
      <c r="R24" s="31"/>
      <c r="S24" s="90"/>
      <c r="T24" s="96">
        <f>SUM(L24:S24)</f>
        <v>1472.71</v>
      </c>
    </row>
    <row r="25" spans="2:20" ht="15.75">
      <c r="B25" s="85" t="s">
        <v>62</v>
      </c>
      <c r="C25" s="79" t="s">
        <v>63</v>
      </c>
      <c r="D25" s="27">
        <v>8</v>
      </c>
      <c r="E25" s="26">
        <v>12000</v>
      </c>
      <c r="F25" s="62">
        <v>96000</v>
      </c>
      <c r="G25" s="28" t="s">
        <v>36</v>
      </c>
      <c r="H25" s="29"/>
      <c r="I25" s="30"/>
      <c r="J25" s="30"/>
      <c r="K25" s="31"/>
      <c r="L25" s="31"/>
      <c r="M25" s="32"/>
      <c r="N25" s="31">
        <v>24000</v>
      </c>
      <c r="O25" s="31">
        <v>36000</v>
      </c>
      <c r="P25" s="31">
        <v>36000</v>
      </c>
      <c r="Q25" s="31"/>
      <c r="R25" s="31"/>
      <c r="S25" s="90"/>
      <c r="T25" s="96">
        <f>SUM(N25:S25)</f>
        <v>96000</v>
      </c>
    </row>
    <row r="26" spans="2:20" ht="15.75">
      <c r="B26" s="83" t="s">
        <v>64</v>
      </c>
      <c r="C26" s="79" t="s">
        <v>53</v>
      </c>
      <c r="D26" s="27">
        <v>5</v>
      </c>
      <c r="E26" s="26">
        <v>3500</v>
      </c>
      <c r="F26" s="62">
        <v>17500</v>
      </c>
      <c r="G26" s="28" t="s">
        <v>36</v>
      </c>
      <c r="H26" s="29">
        <v>17708.15</v>
      </c>
      <c r="I26" s="30"/>
      <c r="J26" s="30"/>
      <c r="K26" s="31"/>
      <c r="L26" s="31"/>
      <c r="M26" s="32"/>
      <c r="N26" s="31"/>
      <c r="O26" s="31"/>
      <c r="P26" s="31"/>
      <c r="Q26" s="31"/>
      <c r="R26" s="31"/>
      <c r="S26" s="90"/>
      <c r="T26" s="96">
        <f>SUM(H26:S26)</f>
        <v>17708.15</v>
      </c>
    </row>
    <row r="27" spans="2:20" ht="15.75">
      <c r="B27" s="83" t="s">
        <v>65</v>
      </c>
      <c r="C27" s="79"/>
      <c r="D27" s="27"/>
      <c r="E27" s="26"/>
      <c r="F27" s="63">
        <v>150000</v>
      </c>
      <c r="G27" s="28" t="s">
        <v>36</v>
      </c>
      <c r="H27" s="29"/>
      <c r="I27" s="30"/>
      <c r="J27" s="30"/>
      <c r="K27" s="31"/>
      <c r="L27" s="31"/>
      <c r="M27" s="32"/>
      <c r="N27" s="31"/>
      <c r="O27" s="31"/>
      <c r="P27" s="31"/>
      <c r="Q27" s="31"/>
      <c r="R27" s="33"/>
      <c r="S27" s="90"/>
      <c r="T27" s="96"/>
    </row>
    <row r="28" spans="2:20" ht="15.75">
      <c r="B28" s="83" t="s">
        <v>75</v>
      </c>
      <c r="C28" s="79"/>
      <c r="D28" s="27"/>
      <c r="E28" s="26"/>
      <c r="F28" s="63"/>
      <c r="G28" s="28"/>
      <c r="H28" s="29">
        <v>1256.29</v>
      </c>
      <c r="I28" s="30">
        <v>6692.33</v>
      </c>
      <c r="J28" s="30"/>
      <c r="K28" s="31">
        <f>1528.35+6400</f>
        <v>7928.35</v>
      </c>
      <c r="L28" s="31">
        <v>2988.95</v>
      </c>
      <c r="M28" s="32">
        <v>1706.72</v>
      </c>
      <c r="N28" s="31"/>
      <c r="O28" s="31">
        <v>2090.64</v>
      </c>
      <c r="P28" s="31"/>
      <c r="Q28" s="31">
        <v>2318.84</v>
      </c>
      <c r="R28" s="33">
        <v>8195.04</v>
      </c>
      <c r="S28" s="90"/>
      <c r="T28" s="96">
        <f>SUM(H28:S28)</f>
        <v>33177.16</v>
      </c>
    </row>
    <row r="29" spans="2:20" ht="15.75">
      <c r="B29" s="83" t="s">
        <v>81</v>
      </c>
      <c r="C29" s="79"/>
      <c r="D29" s="27"/>
      <c r="E29" s="26"/>
      <c r="F29" s="63"/>
      <c r="G29" s="28"/>
      <c r="H29" s="29"/>
      <c r="I29" s="30"/>
      <c r="J29" s="30"/>
      <c r="K29" s="31"/>
      <c r="L29" s="31"/>
      <c r="M29" s="32"/>
      <c r="N29" s="31"/>
      <c r="O29" s="31"/>
      <c r="P29" s="31"/>
      <c r="Q29" s="31"/>
      <c r="R29" s="33"/>
      <c r="S29" s="90">
        <v>44684</v>
      </c>
      <c r="T29" s="96">
        <f>SUM(S29)</f>
        <v>44684</v>
      </c>
    </row>
    <row r="30" spans="2:20" ht="15.75">
      <c r="B30" s="87" t="s">
        <v>77</v>
      </c>
      <c r="C30" s="79" t="s">
        <v>53</v>
      </c>
      <c r="D30" s="27">
        <v>55</v>
      </c>
      <c r="E30" s="26">
        <v>1000</v>
      </c>
      <c r="F30" s="63">
        <v>55000</v>
      </c>
      <c r="G30" s="28" t="s">
        <v>36</v>
      </c>
      <c r="H30" s="29">
        <v>56336.55</v>
      </c>
      <c r="I30" s="30"/>
      <c r="J30" s="30"/>
      <c r="K30" s="31"/>
      <c r="L30" s="31"/>
      <c r="M30" s="32"/>
      <c r="N30" s="31"/>
      <c r="O30" s="31"/>
      <c r="P30" s="31"/>
      <c r="Q30" s="31"/>
      <c r="R30" s="33"/>
      <c r="S30" s="90"/>
      <c r="T30" s="96">
        <f>SUM(H30:S30)</f>
        <v>56336.55</v>
      </c>
    </row>
    <row r="31" spans="2:20" ht="15.75">
      <c r="B31" s="87" t="s">
        <v>76</v>
      </c>
      <c r="C31" s="79"/>
      <c r="D31" s="68"/>
      <c r="E31" s="69"/>
      <c r="F31" s="70"/>
      <c r="G31" s="71" t="s">
        <v>36</v>
      </c>
      <c r="H31" s="72"/>
      <c r="I31" s="73"/>
      <c r="J31" s="73"/>
      <c r="K31" s="74"/>
      <c r="L31" s="74"/>
      <c r="M31" s="75">
        <v>9502.55</v>
      </c>
      <c r="N31" s="74"/>
      <c r="O31" s="74"/>
      <c r="P31" s="74"/>
      <c r="Q31" s="74"/>
      <c r="R31" s="76"/>
      <c r="S31" s="77"/>
      <c r="T31" s="96">
        <f>SUM(M31:S31)</f>
        <v>9502.55</v>
      </c>
    </row>
    <row r="32" spans="2:20" ht="15.75">
      <c r="B32" s="87" t="s">
        <v>78</v>
      </c>
      <c r="C32" s="78"/>
      <c r="D32" s="68"/>
      <c r="E32" s="69"/>
      <c r="F32" s="70"/>
      <c r="G32" s="71" t="s">
        <v>36</v>
      </c>
      <c r="H32" s="72"/>
      <c r="I32" s="73"/>
      <c r="J32" s="73"/>
      <c r="K32" s="74"/>
      <c r="L32" s="74"/>
      <c r="M32" s="75"/>
      <c r="N32" s="74"/>
      <c r="O32" s="74">
        <v>3150</v>
      </c>
      <c r="P32" s="74"/>
      <c r="Q32" s="74">
        <v>3420</v>
      </c>
      <c r="R32" s="76"/>
      <c r="S32" s="77"/>
      <c r="T32" s="96">
        <f>SUM(O32:S32)</f>
        <v>6570</v>
      </c>
    </row>
    <row r="33" spans="2:20" ht="31.5">
      <c r="B33" s="94" t="s">
        <v>80</v>
      </c>
      <c r="C33" s="78"/>
      <c r="D33" s="68"/>
      <c r="E33" s="69"/>
      <c r="F33" s="70"/>
      <c r="G33" s="71" t="s">
        <v>36</v>
      </c>
      <c r="H33" s="72"/>
      <c r="I33" s="73"/>
      <c r="J33" s="73"/>
      <c r="K33" s="74"/>
      <c r="L33" s="74"/>
      <c r="M33" s="75"/>
      <c r="N33" s="74"/>
      <c r="O33" s="74"/>
      <c r="P33" s="74"/>
      <c r="Q33" s="74"/>
      <c r="R33" s="76"/>
      <c r="S33" s="95"/>
      <c r="T33" s="97">
        <f>SUM(S33)</f>
        <v>0</v>
      </c>
    </row>
    <row r="34" spans="2:20" ht="32.25" thickBot="1">
      <c r="B34" s="88" t="s">
        <v>79</v>
      </c>
      <c r="C34" s="78"/>
      <c r="D34" s="68"/>
      <c r="E34" s="69"/>
      <c r="F34" s="70"/>
      <c r="G34" s="71" t="s">
        <v>36</v>
      </c>
      <c r="H34" s="72"/>
      <c r="I34" s="73"/>
      <c r="J34" s="73"/>
      <c r="K34" s="74"/>
      <c r="L34" s="74"/>
      <c r="M34" s="75"/>
      <c r="N34" s="74"/>
      <c r="O34" s="74"/>
      <c r="P34" s="74"/>
      <c r="Q34" s="74"/>
      <c r="R34" s="76">
        <v>30209.25</v>
      </c>
      <c r="S34" s="77"/>
      <c r="T34" s="97">
        <f>SUM(H34:S34)</f>
        <v>30209.25</v>
      </c>
    </row>
    <row r="35" spans="2:20" ht="16.5" thickBot="1">
      <c r="B35" s="82" t="s">
        <v>37</v>
      </c>
      <c r="C35" s="34"/>
      <c r="D35" s="35"/>
      <c r="E35" s="36"/>
      <c r="F35" s="64">
        <f>SUM(F22:F30)</f>
        <v>587340</v>
      </c>
      <c r="G35" s="37"/>
      <c r="H35" s="38">
        <f>SUM(H21:H30)</f>
        <v>291161.39</v>
      </c>
      <c r="I35" s="39">
        <f>SUM(I21:I30)</f>
        <v>6692.33</v>
      </c>
      <c r="J35" s="39">
        <f>SUM(J23:J30)</f>
        <v>0</v>
      </c>
      <c r="K35" s="39">
        <f>SUM(K23:K30)</f>
        <v>7928.35</v>
      </c>
      <c r="L35" s="39">
        <f>SUM(L23:L30)</f>
        <v>4461.66</v>
      </c>
      <c r="M35" s="39">
        <f>SUM(M21:M31)</f>
        <v>11209.269999999999</v>
      </c>
      <c r="N35" s="39">
        <f>SUM(N23:N30)</f>
        <v>28775.84</v>
      </c>
      <c r="O35" s="39">
        <f>SUM(O21:O32)</f>
        <v>41240.64</v>
      </c>
      <c r="P35" s="39">
        <f>SUM(P21:P34)</f>
        <v>36000</v>
      </c>
      <c r="Q35" s="39">
        <f>SUM(Q21:Q34)</f>
        <v>5738.84</v>
      </c>
      <c r="R35" s="39">
        <f>SUM(R21:R34)</f>
        <v>38404.29</v>
      </c>
      <c r="S35" s="40">
        <f>SUM(S21:S34)</f>
        <v>44684</v>
      </c>
      <c r="T35" s="98">
        <f>SUM(T22:T34)</f>
        <v>516296.61</v>
      </c>
    </row>
    <row r="37" spans="1:21" s="1" customFormat="1" ht="15.75">
      <c r="A37" s="99" t="s">
        <v>66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6"/>
      <c r="Q37" s="16"/>
      <c r="R37" s="16"/>
      <c r="S37" s="16"/>
      <c r="T37" s="16"/>
      <c r="U37" s="5"/>
    </row>
    <row r="38" spans="1:21" s="1" customFormat="1" ht="15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6"/>
      <c r="Q38" s="16"/>
      <c r="R38" s="16"/>
      <c r="S38" s="16"/>
      <c r="T38" s="16"/>
      <c r="U38" s="5"/>
    </row>
    <row r="39" spans="1:21" s="1" customFormat="1" ht="15.75">
      <c r="A39" s="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6"/>
      <c r="Q39" s="16"/>
      <c r="R39" s="16"/>
      <c r="S39" s="16"/>
      <c r="T39" s="16"/>
      <c r="U39" s="5"/>
    </row>
    <row r="40" spans="1:15" ht="15.75">
      <c r="A40" s="6"/>
      <c r="B40" s="43" t="s">
        <v>38</v>
      </c>
      <c r="C40" s="4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>
      <c r="A41" s="6"/>
      <c r="B41" s="45" t="s">
        <v>39</v>
      </c>
      <c r="C41" s="44" t="s">
        <v>67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2" ht="15.75">
      <c r="A42" s="4"/>
      <c r="B42" s="46"/>
    </row>
    <row r="43" spans="1:21" s="1" customFormat="1" ht="15.75">
      <c r="A43" s="4">
        <v>1</v>
      </c>
      <c r="B43" s="47" t="str">
        <f>B14</f>
        <v>Перевыполнение  ТР  на  01.01.2014год.</v>
      </c>
      <c r="C43" s="48">
        <f>C14</f>
        <v>-22493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6"/>
      <c r="Q43" s="16"/>
      <c r="R43" s="16"/>
      <c r="S43" s="16"/>
      <c r="T43" s="16"/>
      <c r="U43" s="5"/>
    </row>
    <row r="44" spans="1:15" ht="15.75">
      <c r="A44" s="4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15.75">
      <c r="A45" s="6"/>
      <c r="B45" s="49"/>
      <c r="C45" s="50" t="s">
        <v>23</v>
      </c>
      <c r="D45" s="50" t="s">
        <v>24</v>
      </c>
      <c r="E45" s="50" t="s">
        <v>25</v>
      </c>
      <c r="F45" s="50" t="s">
        <v>26</v>
      </c>
      <c r="G45" s="50" t="s">
        <v>27</v>
      </c>
      <c r="H45" s="50" t="s">
        <v>28</v>
      </c>
      <c r="I45" s="50" t="s">
        <v>46</v>
      </c>
      <c r="J45" s="50" t="s">
        <v>30</v>
      </c>
      <c r="K45" s="50" t="s">
        <v>31</v>
      </c>
      <c r="L45" s="50" t="s">
        <v>32</v>
      </c>
      <c r="M45" s="50" t="s">
        <v>33</v>
      </c>
      <c r="N45" s="50" t="s">
        <v>34</v>
      </c>
      <c r="O45" s="50" t="s">
        <v>47</v>
      </c>
    </row>
    <row r="46" spans="1:15" ht="15.75">
      <c r="A46" s="4">
        <v>2</v>
      </c>
      <c r="B46" s="47" t="s">
        <v>40</v>
      </c>
      <c r="C46" s="48">
        <v>47316</v>
      </c>
      <c r="D46" s="48">
        <v>47316</v>
      </c>
      <c r="E46" s="48">
        <v>47316</v>
      </c>
      <c r="F46" s="48">
        <v>47316</v>
      </c>
      <c r="G46" s="48">
        <v>47316</v>
      </c>
      <c r="H46" s="48">
        <v>47316</v>
      </c>
      <c r="I46" s="48">
        <v>47316</v>
      </c>
      <c r="J46" s="48">
        <v>47316</v>
      </c>
      <c r="K46" s="48">
        <v>47316</v>
      </c>
      <c r="L46" s="48">
        <v>47316</v>
      </c>
      <c r="M46" s="48">
        <v>47316</v>
      </c>
      <c r="N46" s="48">
        <v>47300</v>
      </c>
      <c r="O46" s="55">
        <f aca="true" t="shared" si="0" ref="O46:O51">SUM(C46:N46)</f>
        <v>567776</v>
      </c>
    </row>
    <row r="47" spans="1:15" ht="15.75">
      <c r="A47" s="4">
        <v>3</v>
      </c>
      <c r="B47" s="47" t="s">
        <v>52</v>
      </c>
      <c r="C47" s="48">
        <v>2912</v>
      </c>
      <c r="D47" s="48">
        <v>2912</v>
      </c>
      <c r="E47" s="48">
        <v>2912</v>
      </c>
      <c r="F47" s="48">
        <v>2912</v>
      </c>
      <c r="G47" s="48">
        <v>2912</v>
      </c>
      <c r="H47" s="48">
        <v>2912</v>
      </c>
      <c r="I47" s="48">
        <v>3645</v>
      </c>
      <c r="J47" s="48">
        <v>3645</v>
      </c>
      <c r="K47" s="48">
        <v>3645</v>
      </c>
      <c r="L47" s="48">
        <v>3645</v>
      </c>
      <c r="M47" s="48">
        <v>3645</v>
      </c>
      <c r="N47" s="48">
        <v>3645</v>
      </c>
      <c r="O47" s="55">
        <f t="shared" si="0"/>
        <v>39342</v>
      </c>
    </row>
    <row r="48" spans="1:15" ht="15.75">
      <c r="A48" s="4">
        <v>4</v>
      </c>
      <c r="B48" s="47" t="s">
        <v>41</v>
      </c>
      <c r="C48" s="51">
        <f>C46*0.94</f>
        <v>44477.04</v>
      </c>
      <c r="D48" s="51">
        <f>D46*0.98</f>
        <v>46369.68</v>
      </c>
      <c r="E48" s="51">
        <f>E46*1.07</f>
        <v>50628.12</v>
      </c>
      <c r="F48" s="51">
        <f>F46*0.97</f>
        <v>45896.52</v>
      </c>
      <c r="G48" s="51">
        <f>G46*0.99</f>
        <v>46842.84</v>
      </c>
      <c r="H48" s="51">
        <f>H46*0.9</f>
        <v>42584.4</v>
      </c>
      <c r="I48" s="51">
        <f>I46*1.06</f>
        <v>50154.96</v>
      </c>
      <c r="J48" s="51">
        <f>J46*1.03</f>
        <v>48735.48</v>
      </c>
      <c r="K48" s="51">
        <f>K46*0.92</f>
        <v>43530.72</v>
      </c>
      <c r="L48" s="51">
        <f>L46*1.12</f>
        <v>52993.920000000006</v>
      </c>
      <c r="M48" s="51">
        <f>M46*1.06</f>
        <v>50154.96</v>
      </c>
      <c r="N48" s="51">
        <v>46996</v>
      </c>
      <c r="O48" s="55">
        <f t="shared" si="0"/>
        <v>569364.64</v>
      </c>
    </row>
    <row r="49" spans="1:15" ht="15.75">
      <c r="A49" s="4">
        <v>5</v>
      </c>
      <c r="B49" s="47" t="s">
        <v>42</v>
      </c>
      <c r="C49" s="51">
        <f aca="true" t="shared" si="1" ref="C49:H49">C47</f>
        <v>2912</v>
      </c>
      <c r="D49" s="51">
        <f t="shared" si="1"/>
        <v>2912</v>
      </c>
      <c r="E49" s="51">
        <f t="shared" si="1"/>
        <v>2912</v>
      </c>
      <c r="F49" s="51">
        <f t="shared" si="1"/>
        <v>2912</v>
      </c>
      <c r="G49" s="51">
        <f t="shared" si="1"/>
        <v>2912</v>
      </c>
      <c r="H49" s="51">
        <f t="shared" si="1"/>
        <v>2912</v>
      </c>
      <c r="I49" s="51">
        <f aca="true" t="shared" si="2" ref="I49:N49">I47</f>
        <v>3645</v>
      </c>
      <c r="J49" s="51">
        <f t="shared" si="2"/>
        <v>3645</v>
      </c>
      <c r="K49" s="51">
        <f t="shared" si="2"/>
        <v>3645</v>
      </c>
      <c r="L49" s="51">
        <f t="shared" si="2"/>
        <v>3645</v>
      </c>
      <c r="M49" s="51">
        <f t="shared" si="2"/>
        <v>3645</v>
      </c>
      <c r="N49" s="51">
        <f t="shared" si="2"/>
        <v>3645</v>
      </c>
      <c r="O49" s="55">
        <f t="shared" si="0"/>
        <v>39342</v>
      </c>
    </row>
    <row r="50" spans="1:15" ht="15.75">
      <c r="A50" s="4">
        <v>6</v>
      </c>
      <c r="B50" s="47" t="s">
        <v>43</v>
      </c>
      <c r="C50" s="51">
        <f aca="true" t="shared" si="3" ref="C50:N50">SUM(C48:C49)</f>
        <v>47389.04</v>
      </c>
      <c r="D50" s="51">
        <f t="shared" si="3"/>
        <v>49281.68</v>
      </c>
      <c r="E50" s="51">
        <f t="shared" si="3"/>
        <v>53540.12</v>
      </c>
      <c r="F50" s="51">
        <f t="shared" si="3"/>
        <v>48808.52</v>
      </c>
      <c r="G50" s="51">
        <f t="shared" si="3"/>
        <v>49754.84</v>
      </c>
      <c r="H50" s="51">
        <f t="shared" si="3"/>
        <v>45496.4</v>
      </c>
      <c r="I50" s="51">
        <f t="shared" si="3"/>
        <v>53799.96</v>
      </c>
      <c r="J50" s="51">
        <f t="shared" si="3"/>
        <v>52380.48</v>
      </c>
      <c r="K50" s="51">
        <f t="shared" si="3"/>
        <v>47175.72</v>
      </c>
      <c r="L50" s="51">
        <f t="shared" si="3"/>
        <v>56638.920000000006</v>
      </c>
      <c r="M50" s="51">
        <f t="shared" si="3"/>
        <v>53799.96</v>
      </c>
      <c r="N50" s="51">
        <f t="shared" si="3"/>
        <v>50641</v>
      </c>
      <c r="O50" s="55">
        <f t="shared" si="0"/>
        <v>608706.64</v>
      </c>
    </row>
    <row r="51" spans="1:15" ht="15.75">
      <c r="A51" s="4">
        <v>7</v>
      </c>
      <c r="B51" s="47" t="s">
        <v>44</v>
      </c>
      <c r="C51" s="51">
        <f aca="true" t="shared" si="4" ref="C51:N51">H35</f>
        <v>291161.39</v>
      </c>
      <c r="D51" s="51">
        <f t="shared" si="4"/>
        <v>6692.33</v>
      </c>
      <c r="E51" s="51">
        <f t="shared" si="4"/>
        <v>0</v>
      </c>
      <c r="F51" s="51">
        <f t="shared" si="4"/>
        <v>7928.35</v>
      </c>
      <c r="G51" s="51">
        <f t="shared" si="4"/>
        <v>4461.66</v>
      </c>
      <c r="H51" s="51">
        <f t="shared" si="4"/>
        <v>11209.269999999999</v>
      </c>
      <c r="I51" s="51">
        <f t="shared" si="4"/>
        <v>28775.84</v>
      </c>
      <c r="J51" s="51">
        <f t="shared" si="4"/>
        <v>41240.64</v>
      </c>
      <c r="K51" s="51">
        <f t="shared" si="4"/>
        <v>36000</v>
      </c>
      <c r="L51" s="51">
        <f t="shared" si="4"/>
        <v>5738.84</v>
      </c>
      <c r="M51" s="51">
        <f t="shared" si="4"/>
        <v>38404.29</v>
      </c>
      <c r="N51" s="51">
        <f t="shared" si="4"/>
        <v>44684</v>
      </c>
      <c r="O51" s="55">
        <f t="shared" si="0"/>
        <v>516296.61000000004</v>
      </c>
    </row>
    <row r="52" spans="1:21" s="1" customFormat="1" ht="15.75">
      <c r="A52" s="6">
        <v>8</v>
      </c>
      <c r="B52" s="67" t="s">
        <v>45</v>
      </c>
      <c r="C52" s="55">
        <f>C43+C50-C51</f>
        <v>-266265.35000000003</v>
      </c>
      <c r="D52" s="55">
        <f aca="true" t="shared" si="5" ref="D52:N52">C52+D50-D51</f>
        <v>-223676.00000000003</v>
      </c>
      <c r="E52" s="55">
        <f t="shared" si="5"/>
        <v>-170135.88000000003</v>
      </c>
      <c r="F52" s="55">
        <f t="shared" si="5"/>
        <v>-129255.71000000005</v>
      </c>
      <c r="G52" s="55">
        <f t="shared" si="5"/>
        <v>-83962.53000000006</v>
      </c>
      <c r="H52" s="55">
        <f t="shared" si="5"/>
        <v>-49675.40000000005</v>
      </c>
      <c r="I52" s="55">
        <f t="shared" si="5"/>
        <v>-24651.280000000053</v>
      </c>
      <c r="J52" s="55">
        <f t="shared" si="5"/>
        <v>-13511.44000000005</v>
      </c>
      <c r="K52" s="55">
        <f t="shared" si="5"/>
        <v>-2335.720000000045</v>
      </c>
      <c r="L52" s="55">
        <f t="shared" si="5"/>
        <v>48564.35999999996</v>
      </c>
      <c r="M52" s="55">
        <f t="shared" si="5"/>
        <v>63960.02999999995</v>
      </c>
      <c r="N52" s="55">
        <f t="shared" si="5"/>
        <v>69917.02999999994</v>
      </c>
      <c r="O52" s="55">
        <f>C43-O51+O50</f>
        <v>69917.02999999991</v>
      </c>
      <c r="P52" s="16"/>
      <c r="Q52" s="16"/>
      <c r="R52" s="16"/>
      <c r="S52" s="16"/>
      <c r="T52" s="16"/>
      <c r="U52" s="5"/>
    </row>
    <row r="53" ht="15.75">
      <c r="C53" s="52"/>
    </row>
  </sheetData>
  <sheetProtection/>
  <mergeCells count="20">
    <mergeCell ref="C19:F19"/>
    <mergeCell ref="D3:K3"/>
    <mergeCell ref="D4:K4"/>
    <mergeCell ref="D5:K5"/>
    <mergeCell ref="D13:K13"/>
    <mergeCell ref="D6:K6"/>
    <mergeCell ref="D11:K11"/>
    <mergeCell ref="D12:K12"/>
    <mergeCell ref="D8:K8"/>
    <mergeCell ref="D9:K9"/>
    <mergeCell ref="A37:O38"/>
    <mergeCell ref="D17:K17"/>
    <mergeCell ref="D14:K14"/>
    <mergeCell ref="D7:K7"/>
    <mergeCell ref="D10:K10"/>
    <mergeCell ref="D15:K15"/>
    <mergeCell ref="D16:K16"/>
    <mergeCell ref="G19:G20"/>
    <mergeCell ref="H19:S19"/>
    <mergeCell ref="B19:B20"/>
  </mergeCells>
  <printOptions horizontalCentered="1"/>
  <pageMargins left="0.1968503937007874" right="0.1968503937007874" top="0.984251968503937" bottom="0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2014-03-03T05:56:10Z</cp:lastPrinted>
  <dcterms:modified xsi:type="dcterms:W3CDTF">2015-03-16T10:11:51Z</dcterms:modified>
  <cp:category/>
  <cp:version/>
  <cp:contentType/>
  <cp:contentStatus/>
</cp:coreProperties>
</file>