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еб 17" sheetId="1" r:id="rId1"/>
  </sheets>
  <definedNames/>
  <calcPr fullCalcOnLoad="1"/>
</workbook>
</file>

<file path=xl/sharedStrings.xml><?xml version="1.0" encoding="utf-8"?>
<sst xmlns="http://schemas.openxmlformats.org/spreadsheetml/2006/main" count="112" uniqueCount="91">
  <si>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</si>
  <si>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</si>
  <si>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</si>
  <si>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</si>
  <si>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1 подъезд</t>
  </si>
  <si>
    <t>Материал стен</t>
  </si>
  <si>
    <t>к/п</t>
  </si>
  <si>
    <t>Место расположения ввода ХВС, ГВС, отопления: подъезд 1</t>
  </si>
  <si>
    <t>Год постройки</t>
  </si>
  <si>
    <t>Место расположения приборов учета ХВС и ГВС: подъезд 1</t>
  </si>
  <si>
    <t>Этажность</t>
  </si>
  <si>
    <t>Количество теплоузлов -1</t>
  </si>
  <si>
    <t>Подъезды</t>
  </si>
  <si>
    <t>Принадлежность  ТОС: "Университетский"</t>
  </si>
  <si>
    <t>Площадь придомовой территории м2</t>
  </si>
  <si>
    <t>Обслуживает – ТУ№2 тел 43-39-16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</si>
  <si>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</si>
  <si>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</si>
  <si>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</si>
  <si>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</si>
  <si>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</si>
  <si>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</si>
  <si>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</si>
  <si>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</si>
  <si>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</si>
  <si>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</si>
  <si>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</si>
  <si>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</si>
  <si>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</si>
  <si>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</si>
  <si>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</si>
  <si>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</si>
  <si>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</si>
  <si>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</si>
  <si>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</si>
  <si>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</si>
  <si>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</si>
  <si>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</si>
  <si>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</si>
  <si>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</si>
  <si>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</si>
  <si>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</si>
  <si>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</si>
  <si>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Подготовка к отопительному сезону</t>
  </si>
  <si>
    <t>Ремонт МПШ</t>
  </si>
  <si>
    <t>Электронный паспорт финансово-</t>
  </si>
  <si>
    <t>хозяйственной деятельности</t>
  </si>
  <si>
    <t>Электронный счет по текущему ремонту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</si>
  <si>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</si>
  <si>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</si>
  <si>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</si>
  <si>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</si>
  <si>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</si>
  <si>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</si>
  <si>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</si>
  <si>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</si>
  <si>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</si>
  <si>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</si>
  <si>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</si>
  <si>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теплоузел</t>
  </si>
  <si>
    <t>Цена на единицу работ,руб</t>
  </si>
  <si>
    <r>
      <t>Малярные работы</t>
    </r>
    <r>
      <rPr>
        <sz val="12"/>
        <color indexed="9"/>
        <rFont val="Times New Roman"/>
        <family val="1"/>
      </rPr>
      <t xml:space="preserve"> (МАФ, контейнера 2 шт.)</t>
    </r>
  </si>
  <si>
    <t>Ремонт мягкой кровли</t>
  </si>
  <si>
    <t>Начислено прочих доходов</t>
  </si>
  <si>
    <t xml:space="preserve">
жилого дома ул. Лебедева, дом 17 на 2013 г</t>
  </si>
  <si>
    <t>Перевыполнение  ТР  на  01.01.2013год.</t>
  </si>
  <si>
    <t>Дополнительные доходы на 2013г.</t>
  </si>
  <si>
    <t>Тариф на ТР 2013г. -4,00 руб</t>
  </si>
  <si>
    <t>Сумма  к выполнению ТР на 2013 год</t>
  </si>
  <si>
    <t>План работ на 2013 г.</t>
  </si>
  <si>
    <t>Перевыполнение ТР на 01.01.2013г</t>
  </si>
  <si>
    <t>дома №17 по ул. Лебедева на 2013 г</t>
  </si>
  <si>
    <t xml:space="preserve">          РЕЕСТР РАБОТ ПО ТЕКУЩЕМУ РЕМОНТУ ПО ВИДАМ РАБОТ И СТОИМОСТИ НА 2013 ГОД</t>
  </si>
  <si>
    <t>кв.м.</t>
  </si>
  <si>
    <t>п.м.</t>
  </si>
  <si>
    <t>Ремонт люков мусороприемника</t>
  </si>
  <si>
    <t>шт</t>
  </si>
  <si>
    <t>лифт</t>
  </si>
  <si>
    <t>План работ по текущему ремонту на 2013 г составлен исходя из имеющейся задолженности дома по статье "текущий ремонт" на 01.01.2013 г. с включением в первую очередь работ, необходимых для безаварийного функционирования дома</t>
  </si>
  <si>
    <t>на 2013 г</t>
  </si>
  <si>
    <t>Ремонт и обследование лифтов</t>
  </si>
  <si>
    <t>шт/м2</t>
  </si>
  <si>
    <t>№№ п/п</t>
  </si>
  <si>
    <t>Установка вторых деревянных дверей в подъезде-2шт и остекление на л/площадке кв.35-42-2м2</t>
  </si>
  <si>
    <t>Остаток суммы к исполнению</t>
  </si>
  <si>
    <t>выполнено</t>
  </si>
  <si>
    <t>Установка энергсберегающих светильников</t>
  </si>
  <si>
    <t>Сварочные, сантехнические и эл/мнт работы</t>
  </si>
  <si>
    <t>Изготовление и установка перегородки и дверного блока на запасной выход</t>
  </si>
  <si>
    <t>Мастер участка – Кошельков Андрей Георгиеви</t>
  </si>
  <si>
    <t>Председатель совета МКД – Семенова Светлана Витальевна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</si>
</sst>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  <numFmt numFmtId="167" formatCode="0.0"/>
  </numFmts>
  <fonts count="25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5" fillId="0" borderId="10" xfId="33" applyFont="1" applyBorder="1" applyAlignment="1">
      <alignment vertical="top" wrapText="1"/>
      <protection/>
    </xf>
    <xf numFmtId="0" fontId="5" fillId="0" borderId="0" xfId="33" applyFont="1" applyBorder="1" applyAlignment="1">
      <alignment vertical="top" wrapText="1"/>
      <protection/>
    </xf>
    <xf numFmtId="0" fontId="2" fillId="0" borderId="0" xfId="33" applyFont="1" applyBorder="1" applyAlignment="1">
      <alignment vertical="top" wrapText="1"/>
      <protection/>
    </xf>
    <xf numFmtId="0" fontId="5" fillId="0" borderId="0" xfId="33" applyFont="1">
      <alignment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0" xfId="33" applyFont="1" applyBorder="1" applyAlignment="1">
      <alignment horizontal="left"/>
      <protection/>
    </xf>
    <xf numFmtId="0" fontId="2" fillId="0" borderId="0" xfId="33" applyFont="1" applyBorder="1" applyAlignment="1">
      <alignment/>
      <protection/>
    </xf>
    <xf numFmtId="0" fontId="2" fillId="0" borderId="0" xfId="33" applyFont="1" applyBorder="1" applyAlignment="1">
      <alignment horizontal="left" wrapText="1"/>
      <protection/>
    </xf>
    <xf numFmtId="0" fontId="2" fillId="0" borderId="0" xfId="33" applyFont="1" applyBorder="1" applyAlignment="1">
      <alignment wrapText="1"/>
      <protection/>
    </xf>
    <xf numFmtId="0" fontId="2" fillId="0" borderId="0" xfId="33" applyFont="1" applyBorder="1" applyAlignment="1">
      <alignment horizontal="center" wrapText="1"/>
      <protection/>
    </xf>
    <xf numFmtId="0" fontId="2" fillId="0" borderId="10" xfId="33" applyFont="1" applyBorder="1" applyAlignment="1">
      <alignment horizontal="left"/>
      <protection/>
    </xf>
    <xf numFmtId="0" fontId="2" fillId="0" borderId="10" xfId="33" applyFont="1" applyBorder="1" applyAlignment="1">
      <alignment horizontal="center"/>
      <protection/>
    </xf>
    <xf numFmtId="165" fontId="2" fillId="0" borderId="10" xfId="59" applyNumberFormat="1" applyFont="1" applyBorder="1" applyAlignment="1">
      <alignment horizontal="center"/>
    </xf>
    <xf numFmtId="0" fontId="5" fillId="0" borderId="0" xfId="33" applyFont="1" applyAlignment="1">
      <alignment horizontal="center"/>
      <protection/>
    </xf>
    <xf numFmtId="1" fontId="5" fillId="0" borderId="0" xfId="33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33" applyFont="1">
      <alignment/>
      <protection/>
    </xf>
    <xf numFmtId="0" fontId="3" fillId="0" borderId="0" xfId="33" applyFont="1">
      <alignment/>
      <protection/>
    </xf>
    <xf numFmtId="0" fontId="2" fillId="0" borderId="11" xfId="33" applyFont="1" applyBorder="1" applyAlignment="1">
      <alignment vertical="top" wrapText="1"/>
      <protection/>
    </xf>
    <xf numFmtId="0" fontId="2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64" fontId="2" fillId="0" borderId="10" xfId="59" applyNumberFormat="1" applyFont="1" applyBorder="1" applyAlignment="1">
      <alignment horizontal="center"/>
    </xf>
    <xf numFmtId="0" fontId="2" fillId="0" borderId="10" xfId="33" applyFont="1" applyBorder="1">
      <alignment/>
      <protection/>
    </xf>
    <xf numFmtId="0" fontId="2" fillId="0" borderId="10" xfId="33" applyFont="1" applyBorder="1" applyAlignment="1">
      <alignment vertical="top" wrapText="1"/>
      <protection/>
    </xf>
    <xf numFmtId="0" fontId="2" fillId="0" borderId="10" xfId="33" applyFont="1" applyFill="1" applyBorder="1" applyAlignment="1">
      <alignment horizontal="center"/>
      <protection/>
    </xf>
    <xf numFmtId="0" fontId="2" fillId="0" borderId="10" xfId="33" applyFont="1" applyFill="1" applyBorder="1">
      <alignment/>
      <protection/>
    </xf>
    <xf numFmtId="0" fontId="5" fillId="0" borderId="10" xfId="33" applyFont="1" applyBorder="1">
      <alignment/>
      <protection/>
    </xf>
    <xf numFmtId="0" fontId="5" fillId="0" borderId="10" xfId="33" applyFont="1" applyFill="1" applyBorder="1">
      <alignment/>
      <protection/>
    </xf>
    <xf numFmtId="0" fontId="2" fillId="0" borderId="12" xfId="33" applyFont="1" applyBorder="1">
      <alignment/>
      <protection/>
    </xf>
    <xf numFmtId="0" fontId="2" fillId="0" borderId="12" xfId="33" applyFont="1" applyBorder="1" applyAlignment="1">
      <alignment horizontal="left"/>
      <protection/>
    </xf>
    <xf numFmtId="0" fontId="5" fillId="0" borderId="13" xfId="33" applyFont="1" applyBorder="1">
      <alignment/>
      <protection/>
    </xf>
    <xf numFmtId="1" fontId="2" fillId="0" borderId="11" xfId="33" applyNumberFormat="1" applyFont="1" applyBorder="1">
      <alignment/>
      <protection/>
    </xf>
    <xf numFmtId="0" fontId="2" fillId="0" borderId="14" xfId="33" applyFont="1" applyBorder="1">
      <alignment/>
      <protection/>
    </xf>
    <xf numFmtId="0" fontId="5" fillId="0" borderId="15" xfId="33" applyFont="1" applyBorder="1" applyAlignment="1">
      <alignment vertical="top" wrapText="1"/>
      <protection/>
    </xf>
    <xf numFmtId="0" fontId="2" fillId="0" borderId="16" xfId="33" applyFont="1" applyBorder="1" applyAlignment="1">
      <alignment vertical="top" wrapText="1"/>
      <protection/>
    </xf>
    <xf numFmtId="0" fontId="2" fillId="0" borderId="17" xfId="33" applyFont="1" applyBorder="1" applyAlignment="1">
      <alignment horizontal="left"/>
      <protection/>
    </xf>
    <xf numFmtId="0" fontId="5" fillId="0" borderId="18" xfId="33" applyFont="1" applyFill="1" applyBorder="1" applyAlignment="1">
      <alignment horizontal="center" vertical="center" wrapText="1"/>
      <protection/>
    </xf>
    <xf numFmtId="0" fontId="5" fillId="0" borderId="18" xfId="33" applyFont="1" applyFill="1" applyBorder="1" applyAlignment="1">
      <alignment horizontal="center" vertical="top" wrapText="1"/>
      <protection/>
    </xf>
    <xf numFmtId="0" fontId="2" fillId="0" borderId="19" xfId="33" applyFont="1" applyFill="1" applyBorder="1" applyAlignment="1">
      <alignment horizontal="center" vertical="top" wrapText="1"/>
      <protection/>
    </xf>
    <xf numFmtId="0" fontId="2" fillId="0" borderId="15" xfId="33" applyFont="1" applyBorder="1" applyAlignment="1">
      <alignment vertical="top" wrapText="1"/>
      <protection/>
    </xf>
    <xf numFmtId="0" fontId="2" fillId="0" borderId="17" xfId="33" applyFont="1" applyBorder="1" applyAlignment="1">
      <alignment horizontal="center"/>
      <protection/>
    </xf>
    <xf numFmtId="0" fontId="2" fillId="0" borderId="20" xfId="33" applyFont="1" applyBorder="1">
      <alignment/>
      <protection/>
    </xf>
    <xf numFmtId="165" fontId="5" fillId="0" borderId="10" xfId="0" applyNumberFormat="1" applyFont="1" applyBorder="1" applyAlignment="1">
      <alignment/>
    </xf>
    <xf numFmtId="0" fontId="5" fillId="0" borderId="18" xfId="0" applyFont="1" applyBorder="1" applyAlignment="1">
      <alignment horizontal="right" vertical="top" wrapText="1"/>
    </xf>
    <xf numFmtId="0" fontId="5" fillId="0" borderId="10" xfId="33" applyFont="1" applyBorder="1" applyAlignment="1">
      <alignment horizontal="right" vertical="top" wrapText="1"/>
      <protection/>
    </xf>
    <xf numFmtId="0" fontId="5" fillId="0" borderId="18" xfId="33" applyFont="1" applyBorder="1" applyAlignment="1">
      <alignment horizontal="right" vertical="top" wrapText="1"/>
      <protection/>
    </xf>
    <xf numFmtId="0" fontId="2" fillId="0" borderId="21" xfId="33" applyFont="1" applyBorder="1" applyAlignment="1">
      <alignment horizontal="right" vertical="top" wrapText="1"/>
      <protection/>
    </xf>
    <xf numFmtId="0" fontId="5" fillId="0" borderId="13" xfId="33" applyFont="1" applyBorder="1" applyAlignment="1">
      <alignment horizontal="right" vertical="top" wrapText="1"/>
      <protection/>
    </xf>
    <xf numFmtId="0" fontId="5" fillId="0" borderId="19" xfId="33" applyFont="1" applyBorder="1" applyAlignment="1">
      <alignment horizontal="right" vertical="top" wrapText="1"/>
      <protection/>
    </xf>
    <xf numFmtId="0" fontId="5" fillId="0" borderId="11" xfId="33" applyFont="1" applyBorder="1" applyAlignment="1">
      <alignment horizontal="right" vertical="top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5" fillId="0" borderId="18" xfId="33" applyFont="1" applyBorder="1" applyAlignment="1">
      <alignment horizontal="center" vertical="top" wrapText="1"/>
      <protection/>
    </xf>
    <xf numFmtId="0" fontId="5" fillId="0" borderId="10" xfId="33" applyFont="1" applyBorder="1" applyAlignment="1">
      <alignment horizontal="center" vertical="top" wrapText="1"/>
      <protection/>
    </xf>
    <xf numFmtId="0" fontId="2" fillId="0" borderId="22" xfId="33" applyFont="1" applyBorder="1">
      <alignment/>
      <protection/>
    </xf>
    <xf numFmtId="0" fontId="5" fillId="0" borderId="23" xfId="33" applyFont="1" applyBorder="1" applyAlignment="1">
      <alignment vertical="top" wrapText="1"/>
      <protection/>
    </xf>
    <xf numFmtId="0" fontId="2" fillId="0" borderId="24" xfId="33" applyFont="1" applyBorder="1" applyAlignment="1">
      <alignment vertical="top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center" vertical="center" wrapText="1"/>
      <protection/>
    </xf>
    <xf numFmtId="0" fontId="2" fillId="0" borderId="23" xfId="33" applyFont="1" applyBorder="1" applyAlignment="1">
      <alignment vertical="top" wrapText="1"/>
      <protection/>
    </xf>
    <xf numFmtId="0" fontId="2" fillId="0" borderId="25" xfId="33" applyFont="1" applyBorder="1">
      <alignment/>
      <protection/>
    </xf>
    <xf numFmtId="0" fontId="2" fillId="0" borderId="26" xfId="33" applyFont="1" applyBorder="1">
      <alignment/>
      <protection/>
    </xf>
    <xf numFmtId="0" fontId="5" fillId="0" borderId="27" xfId="33" applyFont="1" applyBorder="1" applyAlignment="1">
      <alignment vertical="top" wrapText="1"/>
      <protection/>
    </xf>
    <xf numFmtId="0" fontId="2" fillId="0" borderId="28" xfId="33" applyFont="1" applyBorder="1" applyAlignment="1">
      <alignment vertical="top" wrapText="1"/>
      <protection/>
    </xf>
    <xf numFmtId="0" fontId="2" fillId="0" borderId="29" xfId="33" applyFont="1" applyBorder="1" applyAlignment="1">
      <alignment horizontal="center"/>
      <protection/>
    </xf>
    <xf numFmtId="0" fontId="5" fillId="0" borderId="29" xfId="33" applyFont="1" applyBorder="1" applyAlignment="1">
      <alignment horizontal="center"/>
      <protection/>
    </xf>
    <xf numFmtId="0" fontId="2" fillId="0" borderId="30" xfId="33" applyFont="1" applyBorder="1" applyAlignment="1">
      <alignment horizontal="center"/>
      <protection/>
    </xf>
    <xf numFmtId="0" fontId="7" fillId="0" borderId="0" xfId="0" applyFont="1" applyAlignment="1">
      <alignment wrapText="1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29" xfId="33" applyFont="1" applyBorder="1" applyAlignment="1">
      <alignment horizontal="center" vertical="center" wrapText="1"/>
      <protection/>
    </xf>
    <xf numFmtId="0" fontId="2" fillId="0" borderId="14" xfId="33" applyFont="1" applyBorder="1" applyAlignment="1">
      <alignment horizontal="left"/>
      <protection/>
    </xf>
    <xf numFmtId="0" fontId="2" fillId="0" borderId="15" xfId="33" applyFont="1" applyFill="1" applyBorder="1" applyAlignment="1">
      <alignment horizontal="center"/>
      <protection/>
    </xf>
    <xf numFmtId="0" fontId="2" fillId="0" borderId="15" xfId="33" applyFont="1" applyBorder="1">
      <alignment/>
      <protection/>
    </xf>
    <xf numFmtId="0" fontId="5" fillId="0" borderId="15" xfId="33" applyFont="1" applyBorder="1">
      <alignment/>
      <protection/>
    </xf>
    <xf numFmtId="1" fontId="2" fillId="0" borderId="16" xfId="33" applyNumberFormat="1" applyFont="1" applyBorder="1">
      <alignment/>
      <protection/>
    </xf>
    <xf numFmtId="0" fontId="2" fillId="0" borderId="18" xfId="33" applyFont="1" applyFill="1" applyBorder="1" applyAlignment="1">
      <alignment horizontal="center"/>
      <protection/>
    </xf>
    <xf numFmtId="0" fontId="5" fillId="0" borderId="18" xfId="33" applyFont="1" applyBorder="1">
      <alignment/>
      <protection/>
    </xf>
    <xf numFmtId="0" fontId="2" fillId="0" borderId="13" xfId="33" applyFont="1" applyBorder="1">
      <alignment/>
      <protection/>
    </xf>
    <xf numFmtId="1" fontId="2" fillId="0" borderId="19" xfId="33" applyNumberFormat="1" applyFont="1" applyBorder="1">
      <alignment/>
      <protection/>
    </xf>
    <xf numFmtId="165" fontId="2" fillId="0" borderId="21" xfId="33" applyNumberFormat="1" applyFont="1" applyBorder="1">
      <alignment/>
      <protection/>
    </xf>
    <xf numFmtId="0" fontId="5" fillId="0" borderId="15" xfId="33" applyFont="1" applyFill="1" applyBorder="1" applyAlignment="1">
      <alignment vertical="center"/>
      <protection/>
    </xf>
    <xf numFmtId="0" fontId="5" fillId="0" borderId="31" xfId="33" applyFont="1" applyFill="1" applyBorder="1" applyAlignment="1">
      <alignment vertical="center"/>
      <protection/>
    </xf>
    <xf numFmtId="0" fontId="5" fillId="0" borderId="32" xfId="33" applyFont="1" applyFill="1" applyBorder="1" applyAlignment="1">
      <alignment vertical="center"/>
      <protection/>
    </xf>
    <xf numFmtId="1" fontId="5" fillId="0" borderId="18" xfId="33" applyNumberFormat="1" applyFont="1" applyBorder="1">
      <alignment/>
      <protection/>
    </xf>
    <xf numFmtId="0" fontId="5" fillId="0" borderId="33" xfId="33" applyFont="1" applyBorder="1" applyAlignment="1">
      <alignment horizontal="center"/>
      <protection/>
    </xf>
    <xf numFmtId="0" fontId="5" fillId="0" borderId="34" xfId="33" applyFont="1" applyBorder="1" applyAlignment="1">
      <alignment vertical="top" wrapText="1"/>
      <protection/>
    </xf>
    <xf numFmtId="0" fontId="5" fillId="0" borderId="35" xfId="33" applyFont="1" applyBorder="1" applyAlignment="1">
      <alignment vertical="top" wrapText="1"/>
      <protection/>
    </xf>
    <xf numFmtId="0" fontId="5" fillId="0" borderId="36" xfId="33" applyFont="1" applyBorder="1" applyAlignment="1">
      <alignment vertical="top" wrapText="1"/>
      <protection/>
    </xf>
    <xf numFmtId="0" fontId="5" fillId="0" borderId="37" xfId="33" applyFont="1" applyBorder="1" applyAlignment="1">
      <alignment vertical="top" wrapText="1"/>
      <protection/>
    </xf>
    <xf numFmtId="0" fontId="5" fillId="0" borderId="38" xfId="33" applyFont="1" applyBorder="1" applyAlignment="1">
      <alignment horizontal="right" vertical="top" wrapText="1"/>
      <protection/>
    </xf>
    <xf numFmtId="0" fontId="5" fillId="0" borderId="36" xfId="33" applyFont="1" applyBorder="1" applyAlignment="1">
      <alignment horizontal="right" vertical="top" wrapText="1"/>
      <protection/>
    </xf>
    <xf numFmtId="0" fontId="5" fillId="0" borderId="39" xfId="33" applyFont="1" applyBorder="1" applyAlignment="1">
      <alignment horizontal="right" vertical="top" wrapText="1"/>
      <protection/>
    </xf>
    <xf numFmtId="0" fontId="5" fillId="0" borderId="38" xfId="33" applyFont="1" applyFill="1" applyBorder="1" applyAlignment="1">
      <alignment horizontal="center" vertical="top" wrapText="1"/>
      <protection/>
    </xf>
    <xf numFmtId="0" fontId="5" fillId="0" borderId="36" xfId="33" applyFont="1" applyFill="1" applyBorder="1">
      <alignment/>
      <protection/>
    </xf>
    <xf numFmtId="0" fontId="5" fillId="0" borderId="36" xfId="33" applyFont="1" applyBorder="1">
      <alignment/>
      <protection/>
    </xf>
    <xf numFmtId="0" fontId="5" fillId="0" borderId="37" xfId="33" applyFont="1" applyBorder="1">
      <alignment/>
      <protection/>
    </xf>
    <xf numFmtId="1" fontId="5" fillId="0" borderId="38" xfId="33" applyNumberFormat="1" applyFont="1" applyBorder="1">
      <alignment/>
      <protection/>
    </xf>
    <xf numFmtId="0" fontId="5" fillId="0" borderId="39" xfId="33" applyFont="1" applyBorder="1">
      <alignment/>
      <protection/>
    </xf>
    <xf numFmtId="0" fontId="1" fillId="0" borderId="10" xfId="33" applyBorder="1">
      <alignment/>
      <protection/>
    </xf>
    <xf numFmtId="0" fontId="5" fillId="0" borderId="10" xfId="33" applyFont="1" applyFill="1" applyBorder="1" applyAlignment="1">
      <alignment horizontal="center"/>
      <protection/>
    </xf>
    <xf numFmtId="0" fontId="5" fillId="0" borderId="10" xfId="33" applyFont="1" applyFill="1" applyBorder="1" applyAlignment="1">
      <alignment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left" vertical="center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left" vertical="center"/>
      <protection/>
    </xf>
    <xf numFmtId="0" fontId="2" fillId="0" borderId="15" xfId="33" applyFont="1" applyBorder="1" applyAlignment="1">
      <alignment horizontal="center" vertical="center" wrapText="1"/>
      <protection/>
    </xf>
    <xf numFmtId="0" fontId="2" fillId="0" borderId="18" xfId="33" applyFont="1" applyFill="1" applyBorder="1" applyAlignment="1">
      <alignment horizontal="center" vertical="center" wrapText="1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27" xfId="33" applyFont="1" applyBorder="1" applyAlignment="1">
      <alignment horizontal="center" vertical="center" wrapText="1"/>
      <protection/>
    </xf>
    <xf numFmtId="0" fontId="2" fillId="0" borderId="23" xfId="33" applyFont="1" applyBorder="1" applyAlignment="1">
      <alignment horizontal="center" vertical="center" wrapText="1"/>
      <protection/>
    </xf>
    <xf numFmtId="0" fontId="2" fillId="0" borderId="20" xfId="33" applyFont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2" fillId="0" borderId="33" xfId="33" applyFont="1" applyBorder="1" applyAlignment="1">
      <alignment horizontal="center" vertical="center" wrapText="1"/>
      <protection/>
    </xf>
    <xf numFmtId="0" fontId="2" fillId="0" borderId="40" xfId="33" applyFont="1" applyBorder="1" applyAlignment="1">
      <alignment horizontal="center" vertical="center" wrapText="1"/>
      <protection/>
    </xf>
    <xf numFmtId="0" fontId="2" fillId="0" borderId="0" xfId="33" applyFont="1" applyAlignment="1">
      <alignment wrapText="1"/>
      <protection/>
    </xf>
    <xf numFmtId="0" fontId="7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1"/>
  <sheetViews>
    <sheetView tabSelected="1" view="pageBreakPreview" zoomScale="60" zoomScaleNormal="71" zoomScalePageLayoutView="0" workbookViewId="0" topLeftCell="A1">
      <selection activeCell="K4" sqref="K4:Q4"/>
    </sheetView>
  </sheetViews>
  <sheetFormatPr defaultColWidth="8.7109375" defaultRowHeight="12.75"/>
  <cols>
    <col min="1" max="1" width="5.28125" style="1" customWidth="1"/>
    <col min="2" max="2" width="49.28125" style="1" customWidth="1"/>
    <col min="3" max="8" width="0" style="1" hidden="1" customWidth="1"/>
    <col min="9" max="9" width="7.28125" style="1" hidden="1" customWidth="1"/>
    <col min="10" max="10" width="14.421875" style="2" customWidth="1"/>
    <col min="11" max="11" width="10.28125" style="1" customWidth="1"/>
    <col min="12" max="12" width="10.57421875" style="1" customWidth="1"/>
    <col min="13" max="13" width="9.421875" style="1" customWidth="1"/>
    <col min="14" max="14" width="10.140625" style="1" customWidth="1"/>
    <col min="15" max="15" width="10.28125" style="1" customWidth="1"/>
    <col min="16" max="16" width="10.7109375" style="1" customWidth="1"/>
    <col min="17" max="17" width="9.140625" style="1" customWidth="1"/>
    <col min="18" max="18" width="10.00390625" style="1" customWidth="1"/>
    <col min="19" max="19" width="10.57421875" style="1" customWidth="1"/>
    <col min="20" max="20" width="10.140625" style="1" customWidth="1"/>
    <col min="21" max="21" width="10.28125" style="1" customWidth="1"/>
    <col min="22" max="22" width="9.8515625" style="1" customWidth="1"/>
    <col min="23" max="23" width="10.28125" style="1" customWidth="1"/>
    <col min="24" max="25" width="8.7109375" style="1" customWidth="1"/>
    <col min="26" max="26" width="11.7109375" style="1" customWidth="1"/>
    <col min="27" max="27" width="12.00390625" style="1" customWidth="1"/>
    <col min="28" max="28" width="16.00390625" style="1" customWidth="1"/>
    <col min="29" max="16384" width="8.7109375" style="1" customWidth="1"/>
  </cols>
  <sheetData>
    <row r="1" spans="1:28" ht="17.25" customHeight="1">
      <c r="A1" s="7"/>
      <c r="B1" s="10" t="s">
        <v>45</v>
      </c>
      <c r="C1" s="11"/>
      <c r="D1" s="11"/>
      <c r="E1" s="11"/>
      <c r="F1" s="11"/>
      <c r="G1" s="11"/>
      <c r="H1" s="11"/>
      <c r="I1" s="11"/>
      <c r="J1" s="10" t="s">
        <v>46</v>
      </c>
      <c r="K1" s="3"/>
      <c r="L1" s="3"/>
      <c r="M1" s="3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8" customHeight="1">
      <c r="A2" s="7"/>
      <c r="B2" s="12" t="s">
        <v>64</v>
      </c>
      <c r="C2" s="13"/>
      <c r="D2" s="13"/>
      <c r="E2" s="13"/>
      <c r="F2" s="13"/>
      <c r="G2" s="13"/>
      <c r="H2" s="13"/>
      <c r="I2" s="13"/>
      <c r="J2" s="13"/>
      <c r="K2" s="14"/>
      <c r="L2" s="14"/>
      <c r="M2" s="1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.75">
      <c r="A3" s="7"/>
      <c r="B3" s="15" t="s">
        <v>0</v>
      </c>
      <c r="C3" s="15"/>
      <c r="D3" s="15"/>
      <c r="E3" s="15"/>
      <c r="F3" s="15"/>
      <c r="G3" s="15"/>
      <c r="H3" s="15"/>
      <c r="I3" s="15"/>
      <c r="J3" s="16">
        <v>3698.4</v>
      </c>
      <c r="K3" s="106" t="s">
        <v>1</v>
      </c>
      <c r="L3" s="106"/>
      <c r="M3" s="106"/>
      <c r="N3" s="106"/>
      <c r="O3" s="106"/>
      <c r="P3" s="106"/>
      <c r="Q3" s="106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5.75">
      <c r="A4" s="7"/>
      <c r="B4" s="15" t="s">
        <v>2</v>
      </c>
      <c r="C4" s="15"/>
      <c r="D4" s="15"/>
      <c r="E4" s="15"/>
      <c r="F4" s="15"/>
      <c r="G4" s="15"/>
      <c r="H4" s="15"/>
      <c r="I4" s="15"/>
      <c r="J4" s="16">
        <v>108</v>
      </c>
      <c r="K4" s="107" t="s">
        <v>90</v>
      </c>
      <c r="L4" s="107"/>
      <c r="M4" s="107"/>
      <c r="N4" s="107"/>
      <c r="O4" s="107"/>
      <c r="P4" s="107"/>
      <c r="Q4" s="10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.75">
      <c r="A5" s="7"/>
      <c r="B5" s="15" t="s">
        <v>3</v>
      </c>
      <c r="C5" s="15"/>
      <c r="D5" s="15"/>
      <c r="E5" s="15"/>
      <c r="F5" s="15"/>
      <c r="G5" s="15"/>
      <c r="H5" s="15"/>
      <c r="I5" s="15"/>
      <c r="J5" s="16">
        <v>268</v>
      </c>
      <c r="K5" s="107" t="s">
        <v>4</v>
      </c>
      <c r="L5" s="107"/>
      <c r="M5" s="107"/>
      <c r="N5" s="107"/>
      <c r="O5" s="107"/>
      <c r="P5" s="107"/>
      <c r="Q5" s="10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.75">
      <c r="A6" s="7"/>
      <c r="B6" s="15" t="s">
        <v>5</v>
      </c>
      <c r="C6" s="15"/>
      <c r="D6" s="15"/>
      <c r="E6" s="15"/>
      <c r="F6" s="15"/>
      <c r="G6" s="15"/>
      <c r="H6" s="15"/>
      <c r="I6" s="15"/>
      <c r="J6" s="16" t="s">
        <v>6</v>
      </c>
      <c r="K6" s="107" t="s">
        <v>7</v>
      </c>
      <c r="L6" s="107"/>
      <c r="M6" s="107"/>
      <c r="N6" s="107"/>
      <c r="O6" s="107"/>
      <c r="P6" s="107"/>
      <c r="Q6" s="10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>
      <c r="A7" s="7"/>
      <c r="B7" s="15" t="s">
        <v>8</v>
      </c>
      <c r="C7" s="15"/>
      <c r="D7" s="15"/>
      <c r="E7" s="15"/>
      <c r="F7" s="15"/>
      <c r="G7" s="15"/>
      <c r="H7" s="15"/>
      <c r="I7" s="15"/>
      <c r="J7" s="16">
        <v>1988</v>
      </c>
      <c r="K7" s="107" t="s">
        <v>9</v>
      </c>
      <c r="L7" s="107"/>
      <c r="M7" s="107"/>
      <c r="N7" s="107"/>
      <c r="O7" s="107"/>
      <c r="P7" s="107"/>
      <c r="Q7" s="10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5.75">
      <c r="A8" s="7"/>
      <c r="B8" s="15" t="s">
        <v>10</v>
      </c>
      <c r="C8" s="15"/>
      <c r="D8" s="15"/>
      <c r="E8" s="15"/>
      <c r="F8" s="15"/>
      <c r="G8" s="15"/>
      <c r="H8" s="15"/>
      <c r="I8" s="15"/>
      <c r="J8" s="16">
        <v>9</v>
      </c>
      <c r="K8" s="107" t="s">
        <v>11</v>
      </c>
      <c r="L8" s="107"/>
      <c r="M8" s="107"/>
      <c r="N8" s="107"/>
      <c r="O8" s="107"/>
      <c r="P8" s="107"/>
      <c r="Q8" s="10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5.75">
      <c r="A9" s="7"/>
      <c r="B9" s="15" t="s">
        <v>12</v>
      </c>
      <c r="C9" s="15"/>
      <c r="D9" s="15"/>
      <c r="E9" s="15"/>
      <c r="F9" s="15"/>
      <c r="G9" s="15"/>
      <c r="H9" s="15"/>
      <c r="I9" s="15"/>
      <c r="J9" s="16">
        <v>1</v>
      </c>
      <c r="K9" s="109" t="s">
        <v>13</v>
      </c>
      <c r="L9" s="109"/>
      <c r="M9" s="109"/>
      <c r="N9" s="109"/>
      <c r="O9" s="109"/>
      <c r="P9" s="109"/>
      <c r="Q9" s="109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5.75">
      <c r="A10" s="7"/>
      <c r="B10" s="15" t="s">
        <v>14</v>
      </c>
      <c r="C10" s="15"/>
      <c r="D10" s="15"/>
      <c r="E10" s="15"/>
      <c r="F10" s="15"/>
      <c r="G10" s="15"/>
      <c r="H10" s="15"/>
      <c r="I10" s="15"/>
      <c r="J10" s="16">
        <v>1143.3</v>
      </c>
      <c r="K10" s="109" t="s">
        <v>15</v>
      </c>
      <c r="L10" s="109"/>
      <c r="M10" s="109"/>
      <c r="N10" s="109"/>
      <c r="O10" s="109"/>
      <c r="P10" s="109"/>
      <c r="Q10" s="109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5.75">
      <c r="A11" s="7"/>
      <c r="B11" s="15" t="s">
        <v>16</v>
      </c>
      <c r="C11" s="15"/>
      <c r="D11" s="15"/>
      <c r="E11" s="15"/>
      <c r="F11" s="15"/>
      <c r="G11" s="15"/>
      <c r="H11" s="15"/>
      <c r="I11" s="15"/>
      <c r="J11" s="16">
        <v>231</v>
      </c>
      <c r="K11" s="87" t="s">
        <v>89</v>
      </c>
      <c r="L11" s="88"/>
      <c r="M11" s="88"/>
      <c r="N11" s="88"/>
      <c r="O11" s="88"/>
      <c r="P11" s="88"/>
      <c r="Q11" s="88"/>
      <c r="R11" s="89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5.75">
      <c r="A12" s="7"/>
      <c r="B12" s="15" t="s">
        <v>17</v>
      </c>
      <c r="C12" s="15"/>
      <c r="D12" s="15"/>
      <c r="E12" s="15"/>
      <c r="F12" s="15"/>
      <c r="G12" s="15"/>
      <c r="H12" s="15"/>
      <c r="I12" s="15"/>
      <c r="J12" s="16">
        <v>602</v>
      </c>
      <c r="K12" s="111"/>
      <c r="L12" s="111"/>
      <c r="M12" s="111"/>
      <c r="N12" s="111"/>
      <c r="O12" s="111"/>
      <c r="P12" s="111"/>
      <c r="Q12" s="111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5.75">
      <c r="A13" s="7"/>
      <c r="B13" s="15" t="s">
        <v>18</v>
      </c>
      <c r="C13" s="15"/>
      <c r="D13" s="15"/>
      <c r="E13" s="15"/>
      <c r="F13" s="15"/>
      <c r="G13" s="15"/>
      <c r="H13" s="15"/>
      <c r="I13" s="15"/>
      <c r="J13" s="16">
        <v>1</v>
      </c>
      <c r="K13" s="108"/>
      <c r="L13" s="108"/>
      <c r="M13" s="108"/>
      <c r="N13" s="108"/>
      <c r="O13" s="108"/>
      <c r="P13" s="108"/>
      <c r="Q13" s="108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5.75">
      <c r="A14" s="7"/>
      <c r="B14" s="15" t="s">
        <v>65</v>
      </c>
      <c r="C14" s="15"/>
      <c r="D14" s="15"/>
      <c r="E14" s="15"/>
      <c r="F14" s="15"/>
      <c r="G14" s="15"/>
      <c r="H14" s="15"/>
      <c r="I14" s="15"/>
      <c r="J14" s="17">
        <v>-50292</v>
      </c>
      <c r="K14" s="108"/>
      <c r="L14" s="108"/>
      <c r="M14" s="108"/>
      <c r="N14" s="108"/>
      <c r="O14" s="108"/>
      <c r="P14" s="108"/>
      <c r="Q14" s="10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5.75">
      <c r="A15" s="7"/>
      <c r="B15" s="15" t="s">
        <v>67</v>
      </c>
      <c r="C15" s="15"/>
      <c r="D15" s="15"/>
      <c r="E15" s="15"/>
      <c r="F15" s="15"/>
      <c r="G15" s="15"/>
      <c r="H15" s="15"/>
      <c r="I15" s="15"/>
      <c r="J15" s="27">
        <f>(J3*12*4)*0.94</f>
        <v>166871.808</v>
      </c>
      <c r="K15" s="108"/>
      <c r="L15" s="108"/>
      <c r="M15" s="108"/>
      <c r="N15" s="108"/>
      <c r="O15" s="108"/>
      <c r="P15" s="108"/>
      <c r="Q15" s="108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5.75">
      <c r="A16" s="7"/>
      <c r="B16" s="15" t="s">
        <v>66</v>
      </c>
      <c r="C16" s="15"/>
      <c r="D16" s="15"/>
      <c r="E16" s="15"/>
      <c r="F16" s="15"/>
      <c r="G16" s="15"/>
      <c r="H16" s="15"/>
      <c r="I16" s="15"/>
      <c r="J16" s="17">
        <v>9438</v>
      </c>
      <c r="K16" s="108"/>
      <c r="L16" s="108"/>
      <c r="M16" s="108"/>
      <c r="N16" s="108"/>
      <c r="O16" s="108"/>
      <c r="P16" s="108"/>
      <c r="Q16" s="108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5.75">
      <c r="A17" s="7"/>
      <c r="B17" s="15" t="s">
        <v>68</v>
      </c>
      <c r="C17" s="15"/>
      <c r="D17" s="15"/>
      <c r="E17" s="15"/>
      <c r="F17" s="15"/>
      <c r="G17" s="15"/>
      <c r="H17" s="15"/>
      <c r="I17" s="15"/>
      <c r="J17" s="17">
        <f>J15+J16+J14</f>
        <v>126017.80799999999</v>
      </c>
      <c r="K17" s="108"/>
      <c r="L17" s="108"/>
      <c r="M17" s="108"/>
      <c r="N17" s="108"/>
      <c r="O17" s="108"/>
      <c r="P17" s="108"/>
      <c r="Q17" s="108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0:28" ht="26.25" customHeight="1" thickBot="1">
      <c r="J18" s="1"/>
      <c r="X18" s="7"/>
      <c r="Y18" s="7"/>
      <c r="Z18" s="7"/>
      <c r="AA18" s="7"/>
      <c r="AB18" s="7"/>
    </row>
    <row r="19" spans="1:51" s="23" customFormat="1" ht="30.75" customHeight="1">
      <c r="A19" s="66"/>
      <c r="B19" s="67"/>
      <c r="C19" s="59"/>
      <c r="D19" s="34"/>
      <c r="E19" s="34"/>
      <c r="F19" s="34"/>
      <c r="G19" s="34"/>
      <c r="H19" s="34"/>
      <c r="I19" s="38"/>
      <c r="J19" s="46"/>
      <c r="K19" s="34"/>
      <c r="L19" s="34"/>
      <c r="M19" s="47"/>
      <c r="N19" s="41" t="s">
        <v>72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77"/>
      <c r="AA19" s="41" t="s">
        <v>85</v>
      </c>
      <c r="AB19" s="120" t="s">
        <v>84</v>
      </c>
      <c r="AC19" s="10"/>
      <c r="AD19" s="10"/>
      <c r="AE19" s="10"/>
      <c r="AF19" s="10"/>
      <c r="AG19" s="10"/>
      <c r="AH19" s="10"/>
      <c r="AI19" s="10"/>
      <c r="AJ19" s="10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28" s="23" customFormat="1" ht="18.75" customHeight="1">
      <c r="A20" s="122" t="s">
        <v>82</v>
      </c>
      <c r="B20" s="118" t="s">
        <v>19</v>
      </c>
      <c r="C20" s="119" t="s">
        <v>20</v>
      </c>
      <c r="D20" s="110" t="s">
        <v>21</v>
      </c>
      <c r="E20" s="110" t="s">
        <v>22</v>
      </c>
      <c r="F20" s="110" t="s">
        <v>23</v>
      </c>
      <c r="G20" s="110" t="s">
        <v>24</v>
      </c>
      <c r="H20" s="110" t="s">
        <v>25</v>
      </c>
      <c r="I20" s="112" t="s">
        <v>26</v>
      </c>
      <c r="J20" s="114" t="s">
        <v>69</v>
      </c>
      <c r="K20" s="115"/>
      <c r="L20" s="115"/>
      <c r="M20" s="116"/>
      <c r="N20" s="113" t="s">
        <v>27</v>
      </c>
      <c r="O20" s="30" t="s">
        <v>28</v>
      </c>
      <c r="P20" s="30" t="s">
        <v>29</v>
      </c>
      <c r="Q20" s="30" t="s">
        <v>30</v>
      </c>
      <c r="R20" s="30" t="s">
        <v>31</v>
      </c>
      <c r="S20" s="30" t="s">
        <v>32</v>
      </c>
      <c r="T20" s="30" t="s">
        <v>33</v>
      </c>
      <c r="U20" s="30" t="s">
        <v>34</v>
      </c>
      <c r="V20" s="30" t="s">
        <v>35</v>
      </c>
      <c r="W20" s="30" t="s">
        <v>36</v>
      </c>
      <c r="X20" s="30" t="s">
        <v>37</v>
      </c>
      <c r="Y20" s="30" t="s">
        <v>38</v>
      </c>
      <c r="Z20" s="78" t="s">
        <v>39</v>
      </c>
      <c r="AA20" s="82" t="s">
        <v>40</v>
      </c>
      <c r="AB20" s="121"/>
    </row>
    <row r="21" spans="1:28" s="23" customFormat="1" ht="66.75" customHeight="1">
      <c r="A21" s="123"/>
      <c r="B21" s="118"/>
      <c r="C21" s="119"/>
      <c r="D21" s="110"/>
      <c r="E21" s="110"/>
      <c r="F21" s="110"/>
      <c r="G21" s="110"/>
      <c r="H21" s="110"/>
      <c r="I21" s="112"/>
      <c r="J21" s="63" t="s">
        <v>56</v>
      </c>
      <c r="K21" s="62" t="s">
        <v>57</v>
      </c>
      <c r="L21" s="62" t="s">
        <v>60</v>
      </c>
      <c r="M21" s="64" t="s">
        <v>58</v>
      </c>
      <c r="N21" s="113"/>
      <c r="O21" s="31"/>
      <c r="P21" s="31"/>
      <c r="Q21" s="31"/>
      <c r="R21" s="28"/>
      <c r="S21" s="28"/>
      <c r="T21" s="28"/>
      <c r="U21" s="28"/>
      <c r="V21" s="28"/>
      <c r="W21" s="28"/>
      <c r="X21" s="28"/>
      <c r="Y21" s="28"/>
      <c r="Z21" s="79"/>
      <c r="AA21" s="83"/>
      <c r="AB21" s="84"/>
    </row>
    <row r="22" spans="1:28" s="23" customFormat="1" ht="37.5" customHeight="1">
      <c r="A22" s="76">
        <v>1</v>
      </c>
      <c r="B22" s="68" t="s">
        <v>83</v>
      </c>
      <c r="C22" s="65"/>
      <c r="D22" s="29"/>
      <c r="E22" s="29"/>
      <c r="F22" s="29"/>
      <c r="G22" s="29"/>
      <c r="H22" s="29"/>
      <c r="I22" s="45"/>
      <c r="J22" s="57" t="s">
        <v>81</v>
      </c>
      <c r="K22" s="58"/>
      <c r="L22" s="58"/>
      <c r="M22" s="56">
        <v>20000</v>
      </c>
      <c r="N22" s="42" t="s">
        <v>41</v>
      </c>
      <c r="O22" s="31"/>
      <c r="P22" s="31"/>
      <c r="Q22" s="31"/>
      <c r="R22" s="32">
        <v>4625.45</v>
      </c>
      <c r="S22" s="28"/>
      <c r="T22" s="28"/>
      <c r="U22" s="28"/>
      <c r="V22" s="32">
        <v>7577.68</v>
      </c>
      <c r="W22" s="28"/>
      <c r="X22" s="28"/>
      <c r="Y22" s="28"/>
      <c r="Z22" s="79"/>
      <c r="AA22" s="90">
        <f>SUM(R22:Z22)</f>
        <v>12203.130000000001</v>
      </c>
      <c r="AB22" s="84"/>
    </row>
    <row r="23" spans="1:28" s="23" customFormat="1" ht="18.75" customHeight="1">
      <c r="A23" s="70">
        <v>2</v>
      </c>
      <c r="B23" s="68" t="s">
        <v>62</v>
      </c>
      <c r="C23" s="65"/>
      <c r="D23" s="29"/>
      <c r="E23" s="29"/>
      <c r="F23" s="29"/>
      <c r="G23" s="29"/>
      <c r="H23" s="29"/>
      <c r="I23" s="45"/>
      <c r="J23" s="51" t="s">
        <v>73</v>
      </c>
      <c r="K23" s="50">
        <v>100</v>
      </c>
      <c r="L23" s="50">
        <v>500</v>
      </c>
      <c r="M23" s="53">
        <f>K23*L23</f>
        <v>50000</v>
      </c>
      <c r="N23" s="42" t="s">
        <v>41</v>
      </c>
      <c r="O23" s="33"/>
      <c r="P23" s="33"/>
      <c r="Q23" s="33"/>
      <c r="R23" s="32"/>
      <c r="S23" s="32"/>
      <c r="T23" s="32"/>
      <c r="U23" s="32"/>
      <c r="V23" s="32"/>
      <c r="W23" s="32"/>
      <c r="X23" s="32">
        <v>1699.91</v>
      </c>
      <c r="Y23" s="28"/>
      <c r="Z23" s="79"/>
      <c r="AA23" s="90">
        <f>SUM(W23:Z23)</f>
        <v>1699.91</v>
      </c>
      <c r="AB23" s="84"/>
    </row>
    <row r="24" spans="1:28" ht="15.75">
      <c r="A24" s="71">
        <v>3</v>
      </c>
      <c r="B24" s="68" t="s">
        <v>44</v>
      </c>
      <c r="C24" s="60"/>
      <c r="D24" s="4"/>
      <c r="E24" s="4"/>
      <c r="F24" s="4"/>
      <c r="G24" s="4"/>
      <c r="H24" s="4"/>
      <c r="I24" s="39"/>
      <c r="J24" s="49" t="s">
        <v>74</v>
      </c>
      <c r="K24" s="50">
        <v>100</v>
      </c>
      <c r="L24" s="50">
        <v>130</v>
      </c>
      <c r="M24" s="53">
        <f aca="true" t="shared" si="0" ref="M24:M30">K24*L24</f>
        <v>13000</v>
      </c>
      <c r="N24" s="43" t="s">
        <v>41</v>
      </c>
      <c r="O24" s="33"/>
      <c r="P24" s="33"/>
      <c r="Q24" s="33"/>
      <c r="R24" s="32"/>
      <c r="S24" s="32"/>
      <c r="T24" s="32"/>
      <c r="U24" s="32"/>
      <c r="V24" s="32"/>
      <c r="W24" s="32">
        <v>2970</v>
      </c>
      <c r="X24" s="32"/>
      <c r="Y24" s="32"/>
      <c r="Z24" s="80"/>
      <c r="AA24" s="90">
        <f aca="true" t="shared" si="1" ref="AA24:AA30">SUM(O24:Z24)</f>
        <v>2970</v>
      </c>
      <c r="AB24" s="36"/>
    </row>
    <row r="25" spans="1:28" ht="15.75">
      <c r="A25" s="70">
        <v>4</v>
      </c>
      <c r="B25" s="68" t="s">
        <v>75</v>
      </c>
      <c r="C25" s="60"/>
      <c r="D25" s="4"/>
      <c r="E25" s="4"/>
      <c r="F25" s="4"/>
      <c r="G25" s="4"/>
      <c r="H25" s="4"/>
      <c r="I25" s="39"/>
      <c r="J25" s="51" t="s">
        <v>76</v>
      </c>
      <c r="K25" s="50">
        <v>1</v>
      </c>
      <c r="L25" s="50">
        <v>3370</v>
      </c>
      <c r="M25" s="53">
        <f t="shared" si="0"/>
        <v>3370</v>
      </c>
      <c r="N25" s="43" t="s">
        <v>41</v>
      </c>
      <c r="O25" s="33"/>
      <c r="P25" s="33"/>
      <c r="Q25" s="33"/>
      <c r="R25" s="32"/>
      <c r="S25" s="32"/>
      <c r="T25" s="32"/>
      <c r="U25" s="32"/>
      <c r="V25" s="32"/>
      <c r="W25" s="32"/>
      <c r="X25" s="32"/>
      <c r="Y25" s="32"/>
      <c r="Z25" s="80"/>
      <c r="AA25" s="90">
        <f t="shared" si="1"/>
        <v>0</v>
      </c>
      <c r="AB25" s="36"/>
    </row>
    <row r="26" spans="1:28" ht="15.75">
      <c r="A26" s="70">
        <v>5</v>
      </c>
      <c r="B26" s="68" t="s">
        <v>87</v>
      </c>
      <c r="C26" s="60"/>
      <c r="D26" s="4"/>
      <c r="E26" s="4"/>
      <c r="F26" s="4"/>
      <c r="G26" s="4"/>
      <c r="H26" s="4"/>
      <c r="I26" s="39"/>
      <c r="J26" s="51"/>
      <c r="K26" s="50"/>
      <c r="L26" s="50"/>
      <c r="M26" s="53">
        <v>5100</v>
      </c>
      <c r="N26" s="43" t="s">
        <v>41</v>
      </c>
      <c r="O26" s="33"/>
      <c r="P26" s="33"/>
      <c r="Q26" s="33"/>
      <c r="R26" s="32"/>
      <c r="S26" s="32">
        <v>1263.5</v>
      </c>
      <c r="T26" s="32"/>
      <c r="U26" s="32"/>
      <c r="V26" s="32">
        <v>1564.19</v>
      </c>
      <c r="W26" s="32">
        <v>1948.79</v>
      </c>
      <c r="X26" s="32"/>
      <c r="Y26" s="32">
        <v>2517.83</v>
      </c>
      <c r="Z26" s="80"/>
      <c r="AA26" s="90">
        <f t="shared" si="1"/>
        <v>7294.3099999999995</v>
      </c>
      <c r="AB26" s="36"/>
    </row>
    <row r="27" spans="1:28" ht="15.75">
      <c r="A27" s="71">
        <v>6</v>
      </c>
      <c r="B27" s="68" t="s">
        <v>80</v>
      </c>
      <c r="C27" s="60"/>
      <c r="D27" s="4"/>
      <c r="E27" s="4"/>
      <c r="F27" s="4"/>
      <c r="G27" s="4"/>
      <c r="H27" s="4"/>
      <c r="I27" s="39"/>
      <c r="J27" s="51" t="s">
        <v>77</v>
      </c>
      <c r="K27" s="50">
        <v>1</v>
      </c>
      <c r="L27" s="50">
        <v>13200</v>
      </c>
      <c r="M27" s="53">
        <f t="shared" si="0"/>
        <v>13200</v>
      </c>
      <c r="N27" s="43" t="s">
        <v>41</v>
      </c>
      <c r="O27" s="33"/>
      <c r="P27" s="33"/>
      <c r="Q27" s="33"/>
      <c r="R27" s="32"/>
      <c r="S27" s="32"/>
      <c r="T27" s="32"/>
      <c r="U27" s="32"/>
      <c r="V27" s="32"/>
      <c r="W27" s="32"/>
      <c r="X27" s="32"/>
      <c r="Y27" s="32"/>
      <c r="Z27" s="80">
        <v>12000</v>
      </c>
      <c r="AA27" s="90">
        <f>SUM(O27:Z27)</f>
        <v>12000</v>
      </c>
      <c r="AB27" s="36"/>
    </row>
    <row r="28" spans="1:28" ht="15.75">
      <c r="A28" s="70">
        <v>7</v>
      </c>
      <c r="B28" s="68" t="s">
        <v>43</v>
      </c>
      <c r="C28" s="60"/>
      <c r="D28" s="4"/>
      <c r="E28" s="4"/>
      <c r="F28" s="4"/>
      <c r="G28" s="4"/>
      <c r="H28" s="4"/>
      <c r="I28" s="39"/>
      <c r="J28" s="51" t="s">
        <v>59</v>
      </c>
      <c r="K28" s="50">
        <v>1</v>
      </c>
      <c r="L28" s="50">
        <v>5000</v>
      </c>
      <c r="M28" s="53">
        <f t="shared" si="0"/>
        <v>5000</v>
      </c>
      <c r="N28" s="43" t="s">
        <v>41</v>
      </c>
      <c r="O28" s="33"/>
      <c r="P28" s="33"/>
      <c r="Q28" s="33"/>
      <c r="R28" s="32"/>
      <c r="S28" s="32"/>
      <c r="T28" s="32">
        <v>5383.91</v>
      </c>
      <c r="U28" s="32"/>
      <c r="V28" s="32">
        <v>8152.73</v>
      </c>
      <c r="W28" s="32"/>
      <c r="X28" s="32"/>
      <c r="Y28" s="32"/>
      <c r="Z28" s="80"/>
      <c r="AA28" s="90">
        <f>SUM(O28:Z28)</f>
        <v>13536.64</v>
      </c>
      <c r="AB28" s="36"/>
    </row>
    <row r="29" spans="1:28" ht="19.5" customHeight="1">
      <c r="A29" s="70">
        <v>8</v>
      </c>
      <c r="B29" s="68" t="s">
        <v>61</v>
      </c>
      <c r="C29" s="60"/>
      <c r="D29" s="4"/>
      <c r="E29" s="4"/>
      <c r="F29" s="4"/>
      <c r="G29" s="4"/>
      <c r="H29" s="4"/>
      <c r="I29" s="39"/>
      <c r="J29" s="51"/>
      <c r="K29" s="50"/>
      <c r="L29" s="50"/>
      <c r="M29" s="53"/>
      <c r="N29" s="43" t="s">
        <v>41</v>
      </c>
      <c r="O29" s="33"/>
      <c r="P29" s="33"/>
      <c r="Q29" s="33"/>
      <c r="R29" s="32"/>
      <c r="S29" s="32"/>
      <c r="T29" s="32"/>
      <c r="U29" s="32"/>
      <c r="V29" s="32"/>
      <c r="W29" s="32"/>
      <c r="X29" s="32"/>
      <c r="Y29" s="32"/>
      <c r="Z29" s="80"/>
      <c r="AA29" s="90">
        <f t="shared" si="1"/>
        <v>0</v>
      </c>
      <c r="AB29" s="36"/>
    </row>
    <row r="30" spans="1:28" ht="15.75">
      <c r="A30" s="71">
        <v>9</v>
      </c>
      <c r="B30" s="68" t="s">
        <v>86</v>
      </c>
      <c r="C30" s="60"/>
      <c r="D30" s="4"/>
      <c r="E30" s="4"/>
      <c r="F30" s="4"/>
      <c r="G30" s="4"/>
      <c r="H30" s="4"/>
      <c r="I30" s="39"/>
      <c r="J30" s="51" t="s">
        <v>76</v>
      </c>
      <c r="K30" s="50">
        <v>27</v>
      </c>
      <c r="L30" s="50">
        <v>1324</v>
      </c>
      <c r="M30" s="53">
        <f t="shared" si="0"/>
        <v>35748</v>
      </c>
      <c r="N30" s="43" t="s">
        <v>41</v>
      </c>
      <c r="O30" s="33"/>
      <c r="P30" s="33"/>
      <c r="Q30" s="33"/>
      <c r="R30" s="32"/>
      <c r="S30" s="32"/>
      <c r="T30" s="32"/>
      <c r="U30" s="32"/>
      <c r="V30" s="32"/>
      <c r="W30" s="105"/>
      <c r="X30" s="32">
        <v>29241.02</v>
      </c>
      <c r="Y30" s="32"/>
      <c r="Z30" s="80"/>
      <c r="AA30" s="90">
        <f t="shared" si="1"/>
        <v>29241.02</v>
      </c>
      <c r="AB30" s="36"/>
    </row>
    <row r="31" spans="1:28" ht="31.5">
      <c r="A31" s="91">
        <v>10</v>
      </c>
      <c r="B31" s="92" t="s">
        <v>88</v>
      </c>
      <c r="C31" s="93"/>
      <c r="D31" s="94"/>
      <c r="E31" s="94"/>
      <c r="F31" s="94"/>
      <c r="G31" s="94"/>
      <c r="H31" s="94"/>
      <c r="I31" s="95"/>
      <c r="J31" s="96"/>
      <c r="K31" s="97"/>
      <c r="L31" s="97"/>
      <c r="M31" s="98"/>
      <c r="N31" s="99" t="s">
        <v>41</v>
      </c>
      <c r="O31" s="100"/>
      <c r="P31" s="100"/>
      <c r="Q31" s="100"/>
      <c r="R31" s="101"/>
      <c r="S31" s="101"/>
      <c r="T31" s="101"/>
      <c r="U31" s="101"/>
      <c r="V31" s="101"/>
      <c r="X31" s="101"/>
      <c r="Y31" s="101"/>
      <c r="Z31" s="102">
        <v>10685.17</v>
      </c>
      <c r="AA31" s="103">
        <f>SUM(O31:Z31)</f>
        <v>10685.17</v>
      </c>
      <c r="AB31" s="104"/>
    </row>
    <row r="32" spans="1:28" s="23" customFormat="1" ht="16.5" thickBot="1">
      <c r="A32" s="72"/>
      <c r="B32" s="69" t="s">
        <v>42</v>
      </c>
      <c r="C32" s="61"/>
      <c r="D32" s="24"/>
      <c r="E32" s="24"/>
      <c r="F32" s="24"/>
      <c r="G32" s="24"/>
      <c r="H32" s="24"/>
      <c r="I32" s="40"/>
      <c r="J32" s="54"/>
      <c r="K32" s="55"/>
      <c r="L32" s="55"/>
      <c r="M32" s="52">
        <f>SUM(M22:M30)</f>
        <v>145418</v>
      </c>
      <c r="N32" s="44"/>
      <c r="O32" s="37">
        <f aca="true" t="shared" si="2" ref="O32:Y32">SUM(O24:O30)</f>
        <v>0</v>
      </c>
      <c r="P32" s="37">
        <f t="shared" si="2"/>
        <v>0</v>
      </c>
      <c r="Q32" s="37">
        <f t="shared" si="2"/>
        <v>0</v>
      </c>
      <c r="R32" s="37">
        <f>SUM(R22:R30)</f>
        <v>4625.45</v>
      </c>
      <c r="S32" s="37">
        <f t="shared" si="2"/>
        <v>1263.5</v>
      </c>
      <c r="T32" s="37">
        <f t="shared" si="2"/>
        <v>5383.91</v>
      </c>
      <c r="U32" s="37">
        <f t="shared" si="2"/>
        <v>0</v>
      </c>
      <c r="V32" s="37">
        <f>SUM(V22:V30)</f>
        <v>17294.6</v>
      </c>
      <c r="W32" s="37">
        <f>SUM(W23:W30)</f>
        <v>4918.79</v>
      </c>
      <c r="X32" s="37">
        <f>SUM(X22:X30)</f>
        <v>30940.93</v>
      </c>
      <c r="Y32" s="37">
        <f t="shared" si="2"/>
        <v>2517.83</v>
      </c>
      <c r="Z32" s="81">
        <f>SUM(Z22:Z31)</f>
        <v>22685.17</v>
      </c>
      <c r="AA32" s="85">
        <f>SUM(AA22:AA31)</f>
        <v>89630.18</v>
      </c>
      <c r="AB32" s="86">
        <f>J17-AA32</f>
        <v>36387.628</v>
      </c>
    </row>
    <row r="33" spans="1:28" ht="15.75">
      <c r="A33" s="7"/>
      <c r="B33" s="7"/>
      <c r="C33" s="7"/>
      <c r="D33" s="7"/>
      <c r="E33" s="7"/>
      <c r="F33" s="7"/>
      <c r="G33" s="7"/>
      <c r="H33" s="7"/>
      <c r="I33" s="7"/>
      <c r="J33" s="5"/>
      <c r="K33" s="5"/>
      <c r="L33" s="5"/>
      <c r="M33" s="5"/>
      <c r="N33" s="18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>
      <c r="A34" s="7"/>
      <c r="B34" s="124" t="s">
        <v>78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7"/>
      <c r="V34" s="7"/>
      <c r="W34" s="7"/>
      <c r="X34" s="7"/>
      <c r="Y34" s="7"/>
      <c r="Z34" s="19"/>
      <c r="AA34" s="7"/>
      <c r="AB34" s="7"/>
    </row>
    <row r="35" spans="1:28" ht="15.75">
      <c r="A35" s="7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7"/>
      <c r="V35" s="7"/>
      <c r="W35" s="7"/>
      <c r="X35" s="7"/>
      <c r="Y35" s="7"/>
      <c r="Z35" s="19"/>
      <c r="AA35" s="7"/>
      <c r="AB35" s="7"/>
    </row>
    <row r="36" spans="1:28" ht="15.75">
      <c r="A36" s="7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"/>
      <c r="V36" s="7"/>
      <c r="W36" s="7"/>
      <c r="X36" s="7"/>
      <c r="Y36" s="7"/>
      <c r="Z36" s="19"/>
      <c r="AA36" s="7"/>
      <c r="AB36" s="7"/>
    </row>
    <row r="37" spans="1:28" s="23" customFormat="1" ht="15.75">
      <c r="A37" s="20"/>
      <c r="B37" s="21" t="s">
        <v>47</v>
      </c>
      <c r="C37" s="21"/>
      <c r="D37" s="21"/>
      <c r="E37" s="21"/>
      <c r="F37" s="21"/>
      <c r="G37" s="21"/>
      <c r="H37" s="21"/>
      <c r="I37" s="21"/>
      <c r="J37" s="6"/>
      <c r="K37" s="6"/>
      <c r="L37" s="6"/>
      <c r="M37" s="6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s="23" customFormat="1" ht="15.75">
      <c r="A38" s="20"/>
      <c r="B38" s="21" t="s">
        <v>71</v>
      </c>
      <c r="C38" s="21"/>
      <c r="D38" s="21"/>
      <c r="E38" s="21"/>
      <c r="F38" s="21"/>
      <c r="G38" s="21"/>
      <c r="H38" s="21"/>
      <c r="I38" s="21"/>
      <c r="J38" s="21" t="s">
        <v>79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5.75">
      <c r="A40" s="8">
        <v>1</v>
      </c>
      <c r="B40" s="117" t="s">
        <v>70</v>
      </c>
      <c r="C40" s="117"/>
      <c r="D40" s="117"/>
      <c r="E40" s="117"/>
      <c r="F40" s="117"/>
      <c r="G40" s="9">
        <v>-93973</v>
      </c>
      <c r="H40" s="8"/>
      <c r="I40" s="8"/>
      <c r="J40" s="48">
        <f>J14</f>
        <v>-50292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7"/>
      <c r="X40" s="7"/>
      <c r="Y40" s="7"/>
      <c r="Z40" s="7"/>
      <c r="AA40" s="7"/>
      <c r="AB40" s="7"/>
    </row>
    <row r="41" spans="1:28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7"/>
      <c r="X41" s="7"/>
      <c r="Y41" s="7"/>
      <c r="Z41" s="7"/>
      <c r="AA41" s="7"/>
      <c r="AB41" s="7"/>
    </row>
    <row r="42" spans="1:28" s="23" customFormat="1" ht="15.75">
      <c r="A42" s="20"/>
      <c r="B42" s="20"/>
      <c r="C42" s="20"/>
      <c r="D42" s="20"/>
      <c r="E42" s="20"/>
      <c r="F42" s="20"/>
      <c r="G42" s="22"/>
      <c r="H42" s="22"/>
      <c r="I42" s="22"/>
      <c r="J42" s="25" t="s">
        <v>28</v>
      </c>
      <c r="K42" s="25" t="s">
        <v>29</v>
      </c>
      <c r="L42" s="25" t="s">
        <v>30</v>
      </c>
      <c r="M42" s="25" t="s">
        <v>31</v>
      </c>
      <c r="N42" s="25" t="s">
        <v>32</v>
      </c>
      <c r="O42" s="25" t="s">
        <v>33</v>
      </c>
      <c r="P42" s="25" t="s">
        <v>54</v>
      </c>
      <c r="Q42" s="25" t="s">
        <v>35</v>
      </c>
      <c r="R42" s="25" t="s">
        <v>36</v>
      </c>
      <c r="S42" s="25" t="s">
        <v>37</v>
      </c>
      <c r="T42" s="25" t="s">
        <v>38</v>
      </c>
      <c r="U42" s="25" t="s">
        <v>39</v>
      </c>
      <c r="V42" s="25" t="s">
        <v>55</v>
      </c>
      <c r="W42" s="22"/>
      <c r="X42" s="22"/>
      <c r="Y42" s="22"/>
      <c r="Z42" s="22"/>
      <c r="AA42" s="22"/>
      <c r="AB42" s="22"/>
    </row>
    <row r="43" spans="1:28" ht="15.75">
      <c r="A43" s="8"/>
      <c r="B43" s="8"/>
      <c r="C43" s="8"/>
      <c r="D43" s="8"/>
      <c r="E43" s="8"/>
      <c r="F43" s="8"/>
      <c r="G43" s="7"/>
      <c r="H43" s="7"/>
      <c r="I43" s="7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7"/>
      <c r="X43" s="7"/>
      <c r="Y43" s="7"/>
      <c r="Z43" s="7"/>
      <c r="AA43" s="7"/>
      <c r="AB43" s="7"/>
    </row>
    <row r="44" spans="1:28" ht="15.75">
      <c r="A44" s="8">
        <v>2</v>
      </c>
      <c r="B44" s="117" t="s">
        <v>48</v>
      </c>
      <c r="C44" s="117"/>
      <c r="D44" s="117"/>
      <c r="E44" s="117"/>
      <c r="F44" s="117"/>
      <c r="G44" s="7"/>
      <c r="H44" s="7"/>
      <c r="I44" s="7"/>
      <c r="J44" s="9">
        <v>13905.98</v>
      </c>
      <c r="K44" s="9">
        <v>13905.98</v>
      </c>
      <c r="L44" s="9">
        <v>13905.98</v>
      </c>
      <c r="M44" s="9">
        <v>13905.98</v>
      </c>
      <c r="N44" s="9">
        <v>13905.98</v>
      </c>
      <c r="O44" s="9">
        <v>13905.98</v>
      </c>
      <c r="P44" s="9">
        <v>13905.98</v>
      </c>
      <c r="Q44" s="9">
        <v>13905.98</v>
      </c>
      <c r="R44" s="9">
        <v>13905.98</v>
      </c>
      <c r="S44" s="9">
        <v>13905.98</v>
      </c>
      <c r="T44" s="9">
        <v>13905.98</v>
      </c>
      <c r="U44" s="9">
        <v>13905.98</v>
      </c>
      <c r="V44" s="74">
        <f>SUM(J44:U44)</f>
        <v>166871.76</v>
      </c>
      <c r="W44" s="7"/>
      <c r="X44" s="7"/>
      <c r="Y44" s="7"/>
      <c r="Z44" s="7"/>
      <c r="AA44" s="7"/>
      <c r="AB44" s="7"/>
    </row>
    <row r="45" spans="1:28" ht="15.75">
      <c r="A45" s="8"/>
      <c r="B45" s="8"/>
      <c r="C45" s="8"/>
      <c r="D45" s="8"/>
      <c r="E45" s="8"/>
      <c r="F45" s="8"/>
      <c r="G45" s="7"/>
      <c r="H45" s="7"/>
      <c r="I45" s="7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75"/>
      <c r="W45" s="7"/>
      <c r="X45" s="7"/>
      <c r="Y45" s="7"/>
      <c r="Z45" s="7"/>
      <c r="AA45" s="7"/>
      <c r="AB45" s="7"/>
    </row>
    <row r="46" spans="1:28" ht="15.75">
      <c r="A46" s="8">
        <v>3</v>
      </c>
      <c r="B46" s="117" t="s">
        <v>63</v>
      </c>
      <c r="C46" s="117"/>
      <c r="D46" s="117"/>
      <c r="E46" s="117"/>
      <c r="F46" s="117"/>
      <c r="G46" s="7"/>
      <c r="H46" s="7"/>
      <c r="I46" s="7"/>
      <c r="J46" s="9">
        <f>J16/12</f>
        <v>786.5</v>
      </c>
      <c r="K46" s="9">
        <f aca="true" t="shared" si="3" ref="K46:U46">J46</f>
        <v>786.5</v>
      </c>
      <c r="L46" s="9">
        <f t="shared" si="3"/>
        <v>786.5</v>
      </c>
      <c r="M46" s="9">
        <f t="shared" si="3"/>
        <v>786.5</v>
      </c>
      <c r="N46" s="9">
        <f t="shared" si="3"/>
        <v>786.5</v>
      </c>
      <c r="O46" s="9">
        <f t="shared" si="3"/>
        <v>786.5</v>
      </c>
      <c r="P46" s="9">
        <v>819</v>
      </c>
      <c r="Q46" s="9">
        <f t="shared" si="3"/>
        <v>819</v>
      </c>
      <c r="R46" s="9">
        <f t="shared" si="3"/>
        <v>819</v>
      </c>
      <c r="S46" s="9">
        <f t="shared" si="3"/>
        <v>819</v>
      </c>
      <c r="T46" s="9">
        <f t="shared" si="3"/>
        <v>819</v>
      </c>
      <c r="U46" s="9">
        <f t="shared" si="3"/>
        <v>819</v>
      </c>
      <c r="V46" s="74">
        <f>SUM(J46:U46)</f>
        <v>9633</v>
      </c>
      <c r="W46" s="7"/>
      <c r="X46" s="7"/>
      <c r="Y46" s="7"/>
      <c r="Z46" s="7"/>
      <c r="AA46" s="7"/>
      <c r="AB46" s="7"/>
    </row>
    <row r="47" spans="1:28" ht="15.75">
      <c r="A47" s="8"/>
      <c r="B47" s="8"/>
      <c r="C47" s="8"/>
      <c r="D47" s="8"/>
      <c r="E47" s="8"/>
      <c r="F47" s="8"/>
      <c r="G47" s="7"/>
      <c r="H47" s="7"/>
      <c r="I47" s="7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75"/>
      <c r="W47" s="7"/>
      <c r="X47" s="7"/>
      <c r="Y47" s="7"/>
      <c r="Z47" s="7"/>
      <c r="AA47" s="7"/>
      <c r="AB47" s="7"/>
    </row>
    <row r="48" spans="1:28" ht="15.75">
      <c r="A48" s="8">
        <v>4</v>
      </c>
      <c r="B48" s="117" t="s">
        <v>49</v>
      </c>
      <c r="C48" s="117"/>
      <c r="D48" s="117"/>
      <c r="E48" s="117"/>
      <c r="F48" s="117"/>
      <c r="G48" s="7"/>
      <c r="H48" s="7"/>
      <c r="I48" s="7"/>
      <c r="J48" s="9">
        <f>J44</f>
        <v>13905.98</v>
      </c>
      <c r="K48" s="9">
        <f>K44*0.9916</f>
        <v>13789.169768</v>
      </c>
      <c r="L48" s="9">
        <f>L44*0.95</f>
        <v>13210.680999999999</v>
      </c>
      <c r="M48" s="9">
        <f>M44*0.98</f>
        <v>13627.8604</v>
      </c>
      <c r="N48" s="9">
        <f>N44*0.96</f>
        <v>13349.7408</v>
      </c>
      <c r="O48" s="9">
        <f>O44*0.92</f>
        <v>12793.5016</v>
      </c>
      <c r="P48" s="9">
        <v>13550</v>
      </c>
      <c r="Q48" s="9">
        <f>Q44*0.94</f>
        <v>13071.6212</v>
      </c>
      <c r="R48" s="9">
        <f>R44*1.08</f>
        <v>15018.458400000001</v>
      </c>
      <c r="S48" s="9">
        <v>13728.92</v>
      </c>
      <c r="T48" s="9">
        <f>T44*1.15</f>
        <v>15991.876999999999</v>
      </c>
      <c r="U48" s="9">
        <v>14834</v>
      </c>
      <c r="V48" s="74">
        <f>SUM(J48:U48)</f>
        <v>166871.810168</v>
      </c>
      <c r="W48" s="7"/>
      <c r="X48" s="7"/>
      <c r="Y48" s="7"/>
      <c r="Z48" s="7"/>
      <c r="AA48" s="7"/>
      <c r="AB48" s="7"/>
    </row>
    <row r="49" spans="1:28" ht="15.75">
      <c r="A49" s="8"/>
      <c r="B49" s="8"/>
      <c r="C49" s="8"/>
      <c r="D49" s="8"/>
      <c r="E49" s="8"/>
      <c r="F49" s="8"/>
      <c r="G49" s="7"/>
      <c r="H49" s="7"/>
      <c r="I49" s="7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75"/>
      <c r="W49" s="7"/>
      <c r="X49" s="7"/>
      <c r="Y49" s="7"/>
      <c r="Z49" s="7"/>
      <c r="AA49" s="7"/>
      <c r="AB49" s="7"/>
    </row>
    <row r="50" spans="1:28" ht="15.75">
      <c r="A50" s="8">
        <v>5</v>
      </c>
      <c r="B50" s="117" t="s">
        <v>50</v>
      </c>
      <c r="C50" s="117"/>
      <c r="D50" s="117"/>
      <c r="E50" s="117"/>
      <c r="F50" s="117"/>
      <c r="G50" s="7"/>
      <c r="H50" s="7"/>
      <c r="I50" s="7"/>
      <c r="J50" s="9">
        <f aca="true" t="shared" si="4" ref="J50:O50">J46</f>
        <v>786.5</v>
      </c>
      <c r="K50" s="9">
        <f t="shared" si="4"/>
        <v>786.5</v>
      </c>
      <c r="L50" s="9">
        <f t="shared" si="4"/>
        <v>786.5</v>
      </c>
      <c r="M50" s="9">
        <f t="shared" si="4"/>
        <v>786.5</v>
      </c>
      <c r="N50" s="9">
        <f t="shared" si="4"/>
        <v>786.5</v>
      </c>
      <c r="O50" s="9">
        <f t="shared" si="4"/>
        <v>786.5</v>
      </c>
      <c r="P50" s="9">
        <f aca="true" t="shared" si="5" ref="P50:U50">P46</f>
        <v>819</v>
      </c>
      <c r="Q50" s="9">
        <f t="shared" si="5"/>
        <v>819</v>
      </c>
      <c r="R50" s="9">
        <f t="shared" si="5"/>
        <v>819</v>
      </c>
      <c r="S50" s="9">
        <f t="shared" si="5"/>
        <v>819</v>
      </c>
      <c r="T50" s="9">
        <f t="shared" si="5"/>
        <v>819</v>
      </c>
      <c r="U50" s="9">
        <f t="shared" si="5"/>
        <v>819</v>
      </c>
      <c r="V50" s="74">
        <f>SUM(J50:U50)</f>
        <v>9633</v>
      </c>
      <c r="W50" s="7"/>
      <c r="X50" s="7"/>
      <c r="Y50" s="7"/>
      <c r="Z50" s="7"/>
      <c r="AA50" s="7"/>
      <c r="AB50" s="7"/>
    </row>
    <row r="51" spans="1:28" ht="15.75">
      <c r="A51" s="8"/>
      <c r="B51" s="8"/>
      <c r="C51" s="8"/>
      <c r="D51" s="8"/>
      <c r="E51" s="8"/>
      <c r="F51" s="8"/>
      <c r="G51" s="7"/>
      <c r="H51" s="7"/>
      <c r="I51" s="7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75"/>
      <c r="W51" s="7"/>
      <c r="X51" s="7"/>
      <c r="Y51" s="7"/>
      <c r="Z51" s="7"/>
      <c r="AA51" s="7"/>
      <c r="AB51" s="7"/>
    </row>
    <row r="52" spans="1:28" ht="15.75">
      <c r="A52" s="8">
        <v>6</v>
      </c>
      <c r="B52" s="117" t="s">
        <v>51</v>
      </c>
      <c r="C52" s="117"/>
      <c r="D52" s="117"/>
      <c r="E52" s="117"/>
      <c r="F52" s="117"/>
      <c r="G52" s="7"/>
      <c r="H52" s="7"/>
      <c r="I52" s="7"/>
      <c r="J52" s="9">
        <f aca="true" t="shared" si="6" ref="J52:O52">SUM(J48:J51)</f>
        <v>14692.48</v>
      </c>
      <c r="K52" s="9">
        <f t="shared" si="6"/>
        <v>14575.669768</v>
      </c>
      <c r="L52" s="9">
        <f t="shared" si="6"/>
        <v>13997.180999999999</v>
      </c>
      <c r="M52" s="9">
        <f t="shared" si="6"/>
        <v>14414.3604</v>
      </c>
      <c r="N52" s="9">
        <f t="shared" si="6"/>
        <v>14136.2408</v>
      </c>
      <c r="O52" s="9">
        <f t="shared" si="6"/>
        <v>13580.0016</v>
      </c>
      <c r="P52" s="9">
        <f aca="true" t="shared" si="7" ref="P52:U52">SUM(P48:P51)</f>
        <v>14369</v>
      </c>
      <c r="Q52" s="9">
        <f t="shared" si="7"/>
        <v>13890.6212</v>
      </c>
      <c r="R52" s="9">
        <f t="shared" si="7"/>
        <v>15837.458400000001</v>
      </c>
      <c r="S52" s="9">
        <f t="shared" si="7"/>
        <v>14547.92</v>
      </c>
      <c r="T52" s="9">
        <f t="shared" si="7"/>
        <v>16810.877</v>
      </c>
      <c r="U52" s="9">
        <f t="shared" si="7"/>
        <v>15653</v>
      </c>
      <c r="V52" s="74">
        <f>SUM(J52:U52)</f>
        <v>176504.810168</v>
      </c>
      <c r="W52" s="7"/>
      <c r="X52" s="7"/>
      <c r="Y52" s="7"/>
      <c r="Z52" s="7"/>
      <c r="AA52" s="7"/>
      <c r="AB52" s="7"/>
    </row>
    <row r="53" spans="1:28" ht="15.75">
      <c r="A53" s="8"/>
      <c r="B53" s="8"/>
      <c r="C53" s="8"/>
      <c r="D53" s="8"/>
      <c r="E53" s="8"/>
      <c r="F53" s="8"/>
      <c r="G53" s="7"/>
      <c r="H53" s="7"/>
      <c r="I53" s="7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75"/>
      <c r="W53" s="7"/>
      <c r="X53" s="7"/>
      <c r="Y53" s="7"/>
      <c r="Z53" s="7"/>
      <c r="AA53" s="7"/>
      <c r="AB53" s="7"/>
    </row>
    <row r="54" spans="1:28" ht="15.75">
      <c r="A54" s="8">
        <v>7</v>
      </c>
      <c r="B54" s="117" t="s">
        <v>52</v>
      </c>
      <c r="C54" s="117"/>
      <c r="D54" s="117"/>
      <c r="E54" s="117"/>
      <c r="F54" s="117"/>
      <c r="G54" s="7"/>
      <c r="H54" s="7"/>
      <c r="I54" s="7"/>
      <c r="J54" s="26">
        <f aca="true" t="shared" si="8" ref="J54:U54">O32</f>
        <v>0</v>
      </c>
      <c r="K54" s="26">
        <f t="shared" si="8"/>
        <v>0</v>
      </c>
      <c r="L54" s="26">
        <f t="shared" si="8"/>
        <v>0</v>
      </c>
      <c r="M54" s="26">
        <f t="shared" si="8"/>
        <v>4625.45</v>
      </c>
      <c r="N54" s="26">
        <f t="shared" si="8"/>
        <v>1263.5</v>
      </c>
      <c r="O54" s="26">
        <f t="shared" si="8"/>
        <v>5383.91</v>
      </c>
      <c r="P54" s="26">
        <f t="shared" si="8"/>
        <v>0</v>
      </c>
      <c r="Q54" s="26">
        <f t="shared" si="8"/>
        <v>17294.6</v>
      </c>
      <c r="R54" s="26">
        <f t="shared" si="8"/>
        <v>4918.79</v>
      </c>
      <c r="S54" s="26">
        <f t="shared" si="8"/>
        <v>30940.93</v>
      </c>
      <c r="T54" s="26">
        <f t="shared" si="8"/>
        <v>2517.83</v>
      </c>
      <c r="U54" s="26">
        <f t="shared" si="8"/>
        <v>22685.17</v>
      </c>
      <c r="V54" s="74">
        <f>SUM(J54:U54)</f>
        <v>89630.18</v>
      </c>
      <c r="W54" s="7"/>
      <c r="X54" s="7"/>
      <c r="Y54" s="7"/>
      <c r="Z54" s="7"/>
      <c r="AA54" s="7"/>
      <c r="AB54" s="7"/>
    </row>
    <row r="55" spans="1:28" ht="15.75">
      <c r="A55" s="8"/>
      <c r="B55" s="8"/>
      <c r="C55" s="8"/>
      <c r="D55" s="8"/>
      <c r="E55" s="8"/>
      <c r="F55" s="8"/>
      <c r="G55" s="7"/>
      <c r="H55" s="7"/>
      <c r="I55" s="7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20"/>
      <c r="W55" s="7"/>
      <c r="X55" s="7"/>
      <c r="Y55" s="7"/>
      <c r="Z55" s="7"/>
      <c r="AA55" s="7"/>
      <c r="AB55" s="7"/>
    </row>
    <row r="56" spans="1:28" ht="15.75">
      <c r="A56" s="8">
        <v>8</v>
      </c>
      <c r="B56" s="117" t="s">
        <v>53</v>
      </c>
      <c r="C56" s="117"/>
      <c r="D56" s="117"/>
      <c r="E56" s="117"/>
      <c r="F56" s="117"/>
      <c r="G56" s="7"/>
      <c r="H56" s="7"/>
      <c r="I56" s="7"/>
      <c r="J56" s="26">
        <f>J40+J52-J54</f>
        <v>-35599.520000000004</v>
      </c>
      <c r="K56" s="26">
        <f aca="true" t="shared" si="9" ref="K56:U56">J56+K52-K54</f>
        <v>-21023.850232000004</v>
      </c>
      <c r="L56" s="26">
        <f t="shared" si="9"/>
        <v>-7026.669232000006</v>
      </c>
      <c r="M56" s="26">
        <f t="shared" si="9"/>
        <v>2762.241167999994</v>
      </c>
      <c r="N56" s="26">
        <f t="shared" si="9"/>
        <v>15634.981967999993</v>
      </c>
      <c r="O56" s="26">
        <f t="shared" si="9"/>
        <v>23831.073567999993</v>
      </c>
      <c r="P56" s="26">
        <f t="shared" si="9"/>
        <v>38200.07356799999</v>
      </c>
      <c r="Q56" s="26">
        <f t="shared" si="9"/>
        <v>34796.094767999995</v>
      </c>
      <c r="R56" s="26">
        <f t="shared" si="9"/>
        <v>45714.763168</v>
      </c>
      <c r="S56" s="26">
        <f t="shared" si="9"/>
        <v>29321.753167999996</v>
      </c>
      <c r="T56" s="26">
        <f t="shared" si="9"/>
        <v>43614.800167999994</v>
      </c>
      <c r="U56" s="26">
        <f t="shared" si="9"/>
        <v>36582.630167999996</v>
      </c>
      <c r="V56" s="74">
        <f>J40-V54+V52</f>
        <v>36582.630168</v>
      </c>
      <c r="W56" s="7"/>
      <c r="X56" s="7"/>
      <c r="Y56" s="7"/>
      <c r="Z56" s="7"/>
      <c r="AA56" s="7"/>
      <c r="AB56" s="7"/>
    </row>
    <row r="57" spans="1:28" ht="15.75">
      <c r="A57" s="7"/>
      <c r="B57" s="7"/>
      <c r="C57" s="7"/>
      <c r="D57" s="7"/>
      <c r="E57" s="7"/>
      <c r="F57" s="7"/>
      <c r="G57" s="7"/>
      <c r="H57" s="7"/>
      <c r="I57" s="7"/>
      <c r="J57" s="18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>
      <c r="A58" s="7"/>
      <c r="B58" s="7"/>
      <c r="C58" s="7"/>
      <c r="D58" s="7"/>
      <c r="E58" s="7"/>
      <c r="F58" s="7"/>
      <c r="G58" s="7"/>
      <c r="H58" s="7"/>
      <c r="I58" s="7"/>
      <c r="J58" s="18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75">
      <c r="A59" s="7"/>
      <c r="B59" s="7"/>
      <c r="C59" s="7"/>
      <c r="D59" s="7"/>
      <c r="E59" s="7"/>
      <c r="F59" s="7"/>
      <c r="G59" s="7"/>
      <c r="H59" s="7"/>
      <c r="I59" s="7"/>
      <c r="J59" s="18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75">
      <c r="A60" s="7"/>
      <c r="B60" s="7"/>
      <c r="C60" s="7"/>
      <c r="D60" s="7"/>
      <c r="E60" s="7"/>
      <c r="F60" s="7"/>
      <c r="G60" s="7"/>
      <c r="H60" s="7"/>
      <c r="I60" s="7"/>
      <c r="J60" s="18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75">
      <c r="A61" s="7"/>
      <c r="B61" s="7"/>
      <c r="C61" s="7"/>
      <c r="D61" s="7"/>
      <c r="E61" s="7"/>
      <c r="F61" s="7"/>
      <c r="G61" s="7"/>
      <c r="H61" s="7"/>
      <c r="I61" s="7"/>
      <c r="J61" s="1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</sheetData>
  <sheetProtection/>
  <mergeCells count="35">
    <mergeCell ref="AB19:AB20"/>
    <mergeCell ref="A20:A21"/>
    <mergeCell ref="B34:T35"/>
    <mergeCell ref="B56:F56"/>
    <mergeCell ref="B48:F48"/>
    <mergeCell ref="B50:F50"/>
    <mergeCell ref="B52:F52"/>
    <mergeCell ref="B54:F54"/>
    <mergeCell ref="B40:F40"/>
    <mergeCell ref="B44:F44"/>
    <mergeCell ref="B46:F46"/>
    <mergeCell ref="B20:B21"/>
    <mergeCell ref="C20:C21"/>
    <mergeCell ref="D20:D21"/>
    <mergeCell ref="E20:E21"/>
    <mergeCell ref="F20:F21"/>
    <mergeCell ref="G20:G21"/>
    <mergeCell ref="K12:Q12"/>
    <mergeCell ref="K13:Q13"/>
    <mergeCell ref="K14:Q14"/>
    <mergeCell ref="K15:Q15"/>
    <mergeCell ref="H20:H21"/>
    <mergeCell ref="I20:I21"/>
    <mergeCell ref="N20:N21"/>
    <mergeCell ref="J20:M20"/>
    <mergeCell ref="K16:Q16"/>
    <mergeCell ref="K17:Q17"/>
    <mergeCell ref="K7:Q7"/>
    <mergeCell ref="K8:Q8"/>
    <mergeCell ref="K9:Q9"/>
    <mergeCell ref="K10:Q10"/>
    <mergeCell ref="K3:Q3"/>
    <mergeCell ref="K4:Q4"/>
    <mergeCell ref="K5:Q5"/>
    <mergeCell ref="K6:Q6"/>
  </mergeCells>
  <printOptions horizontalCentered="1"/>
  <pageMargins left="0.5905511811023623" right="0.3937007874015748" top="0.1968503937007874" bottom="0.1968503937007874" header="0.5118110236220472" footer="0.5118110236220472"/>
  <pageSetup fitToHeight="0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Sans</cp:lastModifiedBy>
  <cp:lastPrinted>2014-01-15T08:37:26Z</cp:lastPrinted>
  <dcterms:modified xsi:type="dcterms:W3CDTF">2014-01-21T05:16:54Z</dcterms:modified>
  <cp:category/>
  <cp:version/>
  <cp:contentType/>
  <cp:contentStatus/>
</cp:coreProperties>
</file>