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3" sheetId="1" r:id="rId1"/>
  </sheets>
  <definedNames>
    <definedName name="_xlnm.Print_Area" localSheetId="0">'Леб 3'!$A$1:$AC$58</definedName>
  </definedNames>
  <calcPr fullCalcOnLoad="1"/>
</workbook>
</file>

<file path=xl/sharedStrings.xml><?xml version="1.0" encoding="utf-8"?>
<sst xmlns="http://schemas.openxmlformats.org/spreadsheetml/2006/main" count="103" uniqueCount="85">
  <si>
    <t>жилого дома ул. ЛЕБЕДЕВА, дом 3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</si>
  <si>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</si>
  <si>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</si>
  <si>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</si>
  <si>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</si>
  <si>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-1,4,8 подъезды</t>
  </si>
  <si>
    <t>Материал стен</t>
  </si>
  <si>
    <t>к/п</t>
  </si>
  <si>
    <t>Место расположения ввода ХВС,  ГВС, отопления: 8 подъезд</t>
  </si>
  <si>
    <t>Год постройки</t>
  </si>
  <si>
    <t>Место расположения приборов учета ХВС, ГВС, отопления: подъезд 8</t>
  </si>
  <si>
    <t>Этажность</t>
  </si>
  <si>
    <t>Количество теплоузлов-8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</si>
  <si>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</si>
  <si>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</si>
  <si>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</si>
  <si>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</si>
  <si>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</si>
  <si>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</si>
  <si>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</si>
  <si>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</si>
  <si>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</si>
  <si>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</si>
  <si>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</si>
  <si>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</si>
  <si>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</si>
  <si>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</si>
  <si>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</si>
  <si>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</si>
  <si>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</si>
  <si>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</si>
  <si>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</si>
  <si>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</si>
  <si>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</si>
  <si>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</si>
  <si>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</si>
  <si>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</si>
  <si>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</si>
  <si>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</si>
  <si>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</si>
  <si>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</si>
  <si>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</si>
  <si>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</si>
  <si>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</si>
  <si>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</si>
  <si>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</si>
  <si>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паспорт финансово</t>
  </si>
  <si>
    <t>хозяйственной  деятельности</t>
  </si>
  <si>
    <t>Электронный счет по текущему ремонту</t>
  </si>
  <si>
    <t>дома №3 по ул. Лебедева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</si>
  <si>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</si>
  <si>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</si>
  <si>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</si>
  <si>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</si>
  <si>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</si>
  <si>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</si>
  <si>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</si>
  <si>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</si>
  <si>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</si>
  <si>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</si>
  <si>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Цена на единицу работ, руб</t>
  </si>
  <si>
    <t>4. Сварочные, сантехнические   работы</t>
  </si>
  <si>
    <t>2. Ремонт балконных козырьков,кв.м.</t>
  </si>
  <si>
    <t>5. Подготовка к отопительному сезону, теплоузел</t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</si>
  <si>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</si>
  <si>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</si>
  <si>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</si>
  <si>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Недовыполнение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</si>
  <si>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</si>
  <si>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</si>
  <si>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</si>
  <si>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t>План работ на 2013 г.</t>
  </si>
  <si>
    <t xml:space="preserve">         РЕЕСТР РАБОТ ПО ТЕКУЩЕМУ РЕМОНТУ ПО ВИДАМ РАБОТ И СТОИМОСТИ НА 2013 ГОД</t>
  </si>
  <si>
    <t>9. Ремонт и обследование лифтов</t>
  </si>
  <si>
    <t>3. Ремонт МПШ-п.м.</t>
  </si>
  <si>
    <t>7. Установка энергосберегающих светильников</t>
  </si>
  <si>
    <r>
      <t xml:space="preserve">6. Малярные работы </t>
    </r>
    <r>
      <rPr>
        <sz val="12"/>
        <color indexed="9"/>
        <rFont val="Times New Roman"/>
        <family val="1"/>
      </rPr>
      <t>(</t>
    </r>
  </si>
  <si>
    <t>Остаток суммы к исполнению</t>
  </si>
  <si>
    <t>выполнено</t>
  </si>
  <si>
    <t>11. Установка скамеек и мусорных урн</t>
  </si>
  <si>
    <t>1. Ремонт мягкой кровли, кв.м.(м/отд. И ендова п.№6)</t>
  </si>
  <si>
    <t>8. Ограждение газонов с п.№1 по №8</t>
  </si>
  <si>
    <t xml:space="preserve">10. Установка вторых рам с остеклением </t>
  </si>
  <si>
    <t>Мастер участка – Кошельков Андрей Георгиевич</t>
  </si>
  <si>
    <t>Председатель совета МКД - Ермакова Л.Ж.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</si>
</sst>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_-* #,##0.0_р_._-;\-* #,##0.0_р_._-;_-* &quot;-&quot;?_р_._-;_-@_-"/>
  </numFmts>
  <fonts count="23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 horizontal="justify"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wrapText="1"/>
      <protection/>
    </xf>
    <xf numFmtId="0" fontId="4" fillId="0" borderId="1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 horizontal="justify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4" fillId="0" borderId="11" xfId="33" applyFont="1" applyBorder="1" applyAlignment="1">
      <alignment vertical="top" wrapText="1"/>
      <protection/>
    </xf>
    <xf numFmtId="0" fontId="2" fillId="0" borderId="12" xfId="33" applyFon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justify"/>
      <protection/>
    </xf>
    <xf numFmtId="0" fontId="3" fillId="0" borderId="0" xfId="33" applyFont="1">
      <alignment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14" xfId="33" applyFont="1" applyBorder="1" applyAlignment="1">
      <alignment vertical="top" wrapText="1"/>
      <protection/>
    </xf>
    <xf numFmtId="0" fontId="2" fillId="0" borderId="15" xfId="33" applyFont="1" applyBorder="1" applyAlignment="1">
      <alignment horizontal="left"/>
      <protection/>
    </xf>
    <xf numFmtId="0" fontId="3" fillId="0" borderId="0" xfId="33" applyFont="1" applyAlignment="1">
      <alignment horizontal="justify"/>
      <protection/>
    </xf>
    <xf numFmtId="0" fontId="2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33" applyFont="1" applyFill="1" applyBorder="1" applyAlignment="1">
      <alignment horizontal="center" vertical="center"/>
      <protection/>
    </xf>
    <xf numFmtId="166" fontId="2" fillId="0" borderId="0" xfId="59" applyNumberFormat="1" applyFont="1" applyBorder="1" applyAlignment="1">
      <alignment horizontal="center"/>
    </xf>
    <xf numFmtId="0" fontId="2" fillId="0" borderId="12" xfId="33" applyFont="1" applyBorder="1" applyAlignment="1">
      <alignment horizontal="center"/>
      <protection/>
    </xf>
    <xf numFmtId="0" fontId="4" fillId="0" borderId="16" xfId="33" applyFont="1" applyBorder="1">
      <alignment/>
      <protection/>
    </xf>
    <xf numFmtId="0" fontId="2" fillId="0" borderId="17" xfId="33" applyFont="1" applyBorder="1" applyAlignment="1">
      <alignment horizontal="left"/>
      <protection/>
    </xf>
    <xf numFmtId="0" fontId="4" fillId="0" borderId="18" xfId="33" applyFont="1" applyBorder="1">
      <alignment/>
      <protection/>
    </xf>
    <xf numFmtId="0" fontId="2" fillId="0" borderId="19" xfId="33" applyFont="1" applyBorder="1" applyAlignment="1">
      <alignment horizontal="left"/>
      <protection/>
    </xf>
    <xf numFmtId="0" fontId="2" fillId="0" borderId="20" xfId="33" applyFont="1" applyBorder="1" applyAlignment="1">
      <alignment horizontal="left"/>
      <protection/>
    </xf>
    <xf numFmtId="166" fontId="2" fillId="0" borderId="20" xfId="59" applyNumberFormat="1" applyFont="1" applyFill="1" applyBorder="1" applyAlignment="1">
      <alignment horizontal="center"/>
    </xf>
    <xf numFmtId="0" fontId="4" fillId="0" borderId="21" xfId="33" applyFont="1" applyBorder="1">
      <alignment/>
      <protection/>
    </xf>
    <xf numFmtId="0" fontId="2" fillId="0" borderId="10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justify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 applyAlignment="1">
      <alignment horizontal="justify"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 applyAlignment="1">
      <alignment horizontal="justify"/>
      <protection/>
    </xf>
    <xf numFmtId="0" fontId="4" fillId="0" borderId="10" xfId="33" applyFont="1" applyBorder="1">
      <alignment/>
      <protection/>
    </xf>
    <xf numFmtId="0" fontId="2" fillId="0" borderId="22" xfId="33" applyFont="1" applyBorder="1">
      <alignment/>
      <protection/>
    </xf>
    <xf numFmtId="0" fontId="2" fillId="0" borderId="23" xfId="33" applyFont="1" applyBorder="1">
      <alignment/>
      <protection/>
    </xf>
    <xf numFmtId="0" fontId="2" fillId="0" borderId="23" xfId="33" applyFont="1" applyBorder="1" applyAlignment="1">
      <alignment horizontal="left"/>
      <protection/>
    </xf>
    <xf numFmtId="0" fontId="2" fillId="0" borderId="24" xfId="33" applyFont="1" applyBorder="1">
      <alignment/>
      <protection/>
    </xf>
    <xf numFmtId="0" fontId="4" fillId="0" borderId="11" xfId="33" applyFont="1" applyBorder="1" applyAlignment="1">
      <alignment horizontal="left" vertical="center" wrapText="1"/>
      <protection/>
    </xf>
    <xf numFmtId="1" fontId="2" fillId="0" borderId="14" xfId="33" applyNumberFormat="1" applyFont="1" applyFill="1" applyBorder="1">
      <alignment/>
      <protection/>
    </xf>
    <xf numFmtId="2" fontId="2" fillId="0" borderId="14" xfId="33" applyNumberFormat="1" applyFont="1" applyFill="1" applyBorder="1">
      <alignment/>
      <protection/>
    </xf>
    <xf numFmtId="0" fontId="2" fillId="0" borderId="14" xfId="33" applyFont="1" applyFill="1" applyBorder="1">
      <alignment/>
      <protection/>
    </xf>
    <xf numFmtId="0" fontId="4" fillId="0" borderId="25" xfId="33" applyFont="1" applyBorder="1" applyAlignment="1">
      <alignment vertical="top" wrapText="1"/>
      <protection/>
    </xf>
    <xf numFmtId="0" fontId="2" fillId="0" borderId="22" xfId="33" applyFont="1" applyBorder="1" applyAlignment="1">
      <alignment horizontal="left"/>
      <protection/>
    </xf>
    <xf numFmtId="0" fontId="4" fillId="0" borderId="11" xfId="33" applyFont="1" applyFill="1" applyBorder="1" applyAlignment="1">
      <alignment horizontal="center" vertical="top" wrapText="1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0" xfId="33" applyFont="1" applyBorder="1" applyAlignment="1">
      <alignment vertical="top" wrapText="1"/>
      <protection/>
    </xf>
    <xf numFmtId="1" fontId="2" fillId="0" borderId="0" xfId="33" applyNumberFormat="1" applyFont="1" applyBorder="1" applyAlignment="1">
      <alignment vertical="top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1" fontId="2" fillId="0" borderId="0" xfId="33" applyNumberFormat="1" applyFont="1" applyFill="1" applyBorder="1">
      <alignment/>
      <protection/>
    </xf>
    <xf numFmtId="2" fontId="2" fillId="0" borderId="0" xfId="33" applyNumberFormat="1" applyFont="1" applyFill="1" applyBorder="1">
      <alignment/>
      <protection/>
    </xf>
    <xf numFmtId="0" fontId="2" fillId="0" borderId="0" xfId="33" applyFont="1" applyFill="1" applyBorder="1">
      <alignment/>
      <protection/>
    </xf>
    <xf numFmtId="1" fontId="2" fillId="0" borderId="0" xfId="33" applyNumberFormat="1" applyFont="1" applyBorder="1">
      <alignment/>
      <protection/>
    </xf>
    <xf numFmtId="166" fontId="4" fillId="0" borderId="10" xfId="0" applyNumberFormat="1" applyFont="1" applyBorder="1" applyAlignment="1">
      <alignment/>
    </xf>
    <xf numFmtId="0" fontId="4" fillId="0" borderId="26" xfId="33" applyFont="1" applyBorder="1" applyAlignment="1">
      <alignment horizontal="left" vertical="center" wrapText="1"/>
      <protection/>
    </xf>
    <xf numFmtId="0" fontId="4" fillId="0" borderId="27" xfId="33" applyFont="1" applyBorder="1" applyAlignment="1">
      <alignment vertical="top" wrapText="1"/>
      <protection/>
    </xf>
    <xf numFmtId="0" fontId="4" fillId="0" borderId="28" xfId="33" applyFont="1" applyBorder="1" applyAlignment="1">
      <alignment vertical="top" wrapText="1"/>
      <protection/>
    </xf>
    <xf numFmtId="0" fontId="4" fillId="0" borderId="26" xfId="33" applyFont="1" applyFill="1" applyBorder="1" applyAlignment="1">
      <alignment horizontal="center" vertical="top" wrapText="1"/>
      <protection/>
    </xf>
    <xf numFmtId="0" fontId="4" fillId="0" borderId="27" xfId="33" applyFont="1" applyFill="1" applyBorder="1">
      <alignment/>
      <protection/>
    </xf>
    <xf numFmtId="0" fontId="4" fillId="0" borderId="27" xfId="33" applyFont="1" applyBorder="1" applyAlignment="1">
      <alignment horizontal="justify"/>
      <protection/>
    </xf>
    <xf numFmtId="0" fontId="4" fillId="0" borderId="27" xfId="33" applyFont="1" applyBorder="1">
      <alignment/>
      <protection/>
    </xf>
    <xf numFmtId="0" fontId="4" fillId="0" borderId="0" xfId="0" applyFont="1" applyAlignment="1">
      <alignment wrapText="1"/>
    </xf>
    <xf numFmtId="0" fontId="2" fillId="0" borderId="29" xfId="33" applyFont="1" applyBorder="1">
      <alignment/>
      <protection/>
    </xf>
    <xf numFmtId="0" fontId="2" fillId="0" borderId="30" xfId="33" applyFont="1" applyBorder="1" applyAlignment="1">
      <alignment vertical="top" wrapText="1"/>
      <protection/>
    </xf>
    <xf numFmtId="0" fontId="4" fillId="24" borderId="24" xfId="33" applyFont="1" applyFill="1" applyBorder="1" applyAlignment="1">
      <alignment vertical="top" wrapText="1"/>
      <protection/>
    </xf>
    <xf numFmtId="1" fontId="4" fillId="24" borderId="24" xfId="33" applyNumberFormat="1" applyFont="1" applyFill="1" applyBorder="1" applyAlignment="1">
      <alignment vertical="top" wrapText="1"/>
      <protection/>
    </xf>
    <xf numFmtId="0" fontId="4" fillId="0" borderId="24" xfId="33" applyFont="1" applyBorder="1" applyAlignment="1">
      <alignment vertical="top" wrapText="1"/>
      <protection/>
    </xf>
    <xf numFmtId="0" fontId="4" fillId="0" borderId="26" xfId="33" applyFont="1" applyBorder="1" applyAlignment="1">
      <alignment vertical="top" wrapText="1"/>
      <protection/>
    </xf>
    <xf numFmtId="0" fontId="4" fillId="0" borderId="31" xfId="33" applyFont="1" applyBorder="1" applyAlignment="1">
      <alignment vertical="top" wrapText="1"/>
      <protection/>
    </xf>
    <xf numFmtId="1" fontId="2" fillId="0" borderId="32" xfId="33" applyNumberFormat="1" applyFont="1" applyBorder="1" applyAlignment="1">
      <alignment vertical="top" wrapText="1"/>
      <protection/>
    </xf>
    <xf numFmtId="0" fontId="2" fillId="0" borderId="29" xfId="33" applyFont="1" applyBorder="1" applyAlignment="1">
      <alignment horizontal="left"/>
      <protection/>
    </xf>
    <xf numFmtId="0" fontId="2" fillId="0" borderId="25" xfId="33" applyFont="1" applyFill="1" applyBorder="1" applyAlignment="1">
      <alignment horizontal="center"/>
      <protection/>
    </xf>
    <xf numFmtId="0" fontId="2" fillId="0" borderId="25" xfId="33" applyFont="1" applyBorder="1">
      <alignment/>
      <protection/>
    </xf>
    <xf numFmtId="0" fontId="4" fillId="0" borderId="25" xfId="33" applyFont="1" applyBorder="1">
      <alignment/>
      <protection/>
    </xf>
    <xf numFmtId="0" fontId="4" fillId="0" borderId="28" xfId="33" applyFont="1" applyBorder="1">
      <alignment/>
      <protection/>
    </xf>
    <xf numFmtId="0" fontId="2" fillId="0" borderId="30" xfId="33" applyFont="1" applyFill="1" applyBorder="1">
      <alignment/>
      <protection/>
    </xf>
    <xf numFmtId="0" fontId="2" fillId="0" borderId="33" xfId="33" applyFont="1" applyBorder="1" applyAlignment="1">
      <alignment horizontal="left"/>
      <protection/>
    </xf>
    <xf numFmtId="0" fontId="2" fillId="0" borderId="34" xfId="33" applyFont="1" applyFill="1" applyBorder="1" applyAlignment="1">
      <alignment horizontal="center"/>
      <protection/>
    </xf>
    <xf numFmtId="0" fontId="2" fillId="0" borderId="34" xfId="33" applyFont="1" applyBorder="1">
      <alignment/>
      <protection/>
    </xf>
    <xf numFmtId="1" fontId="4" fillId="0" borderId="34" xfId="33" applyNumberFormat="1" applyFont="1" applyBorder="1">
      <alignment/>
      <protection/>
    </xf>
    <xf numFmtId="1" fontId="4" fillId="0" borderId="35" xfId="33" applyNumberFormat="1" applyFont="1" applyBorder="1">
      <alignment/>
      <protection/>
    </xf>
    <xf numFmtId="1" fontId="2" fillId="0" borderId="36" xfId="33" applyNumberFormat="1" applyFont="1" applyBorder="1">
      <alignment/>
      <protection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4" fillId="0" borderId="24" xfId="33" applyNumberFormat="1" applyFont="1" applyBorder="1">
      <alignment/>
      <protection/>
    </xf>
    <xf numFmtId="1" fontId="4" fillId="0" borderId="31" xfId="33" applyNumberFormat="1" applyFont="1" applyBorder="1">
      <alignment/>
      <protection/>
    </xf>
    <xf numFmtId="1" fontId="2" fillId="0" borderId="32" xfId="33" applyNumberFormat="1" applyFont="1" applyBorder="1">
      <alignment/>
      <protection/>
    </xf>
    <xf numFmtId="0" fontId="4" fillId="0" borderId="12" xfId="33" applyFont="1" applyFill="1" applyBorder="1" applyAlignment="1">
      <alignment horizontal="center"/>
      <protection/>
    </xf>
    <xf numFmtId="0" fontId="4" fillId="0" borderId="0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 vertical="center"/>
      <protection/>
    </xf>
    <xf numFmtId="0" fontId="2" fillId="0" borderId="25" xfId="33" applyFont="1" applyBorder="1" applyAlignment="1">
      <alignment vertical="top" wrapText="1"/>
      <protection/>
    </xf>
    <xf numFmtId="0" fontId="2" fillId="0" borderId="22" xfId="33" applyFont="1" applyBorder="1" applyAlignment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33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4" fillId="0" borderId="0" xfId="33" applyFont="1" applyBorder="1" applyAlignment="1">
      <alignment horizontal="center" vertical="center"/>
      <protection/>
    </xf>
    <xf numFmtId="0" fontId="2" fillId="0" borderId="24" xfId="33" applyFont="1" applyBorder="1" applyAlignment="1">
      <alignment horizontal="center" vertical="top" wrapText="1"/>
      <protection/>
    </xf>
    <xf numFmtId="0" fontId="2" fillId="0" borderId="24" xfId="0" applyFont="1" applyBorder="1" applyAlignment="1">
      <alignment horizontal="center" vertical="top" wrapText="1"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2" fillId="0" borderId="10" xfId="33" applyFont="1" applyBorder="1" applyAlignment="1">
      <alignment horizontal="center" vertical="top" wrapText="1"/>
      <protection/>
    </xf>
    <xf numFmtId="0" fontId="4" fillId="0" borderId="18" xfId="33" applyFont="1" applyFill="1" applyBorder="1" applyAlignment="1">
      <alignment horizontal="left"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justify" vertical="center"/>
      <protection/>
    </xf>
    <xf numFmtId="0" fontId="2" fillId="0" borderId="11" xfId="33" applyFont="1" applyBorder="1" applyAlignment="1">
      <alignment vertical="top" wrapText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zoomScaleSheetLayoutView="75" zoomScalePageLayoutView="0" workbookViewId="0" topLeftCell="L1">
      <selection activeCell="M4" sqref="M4:S4"/>
    </sheetView>
  </sheetViews>
  <sheetFormatPr defaultColWidth="8.7109375" defaultRowHeight="12.75"/>
  <cols>
    <col min="1" max="1" width="5.28125" style="1" customWidth="1"/>
    <col min="2" max="2" width="44.00390625" style="1" customWidth="1"/>
    <col min="3" max="11" width="0" style="1" hidden="1" customWidth="1"/>
    <col min="12" max="12" width="13.00390625" style="2" customWidth="1"/>
    <col min="13" max="13" width="11.421875" style="1" customWidth="1"/>
    <col min="14" max="14" width="11.00390625" style="1" customWidth="1"/>
    <col min="15" max="15" width="11.00390625" style="1" bestFit="1" customWidth="1"/>
    <col min="16" max="16" width="9.28125" style="3" customWidth="1"/>
    <col min="17" max="17" width="10.57421875" style="1" customWidth="1"/>
    <col min="18" max="18" width="10.28125" style="1" customWidth="1"/>
    <col min="19" max="19" width="9.00390625" style="1" customWidth="1"/>
    <col min="20" max="20" width="13.00390625" style="1" customWidth="1"/>
    <col min="21" max="21" width="10.00390625" style="1" customWidth="1"/>
    <col min="22" max="22" width="9.7109375" style="1" customWidth="1"/>
    <col min="23" max="23" width="9.421875" style="1" customWidth="1"/>
    <col min="24" max="24" width="10.57421875" style="1" customWidth="1"/>
    <col min="25" max="25" width="10.28125" style="1" customWidth="1"/>
    <col min="26" max="27" width="8.7109375" style="1" customWidth="1"/>
    <col min="28" max="28" width="13.7109375" style="1" customWidth="1"/>
    <col min="29" max="29" width="15.7109375" style="1" customWidth="1"/>
    <col min="30" max="16384" width="8.7109375" style="1" customWidth="1"/>
  </cols>
  <sheetData>
    <row r="1" spans="1:33" ht="20.25" customHeight="1">
      <c r="A1" s="10"/>
      <c r="B1" s="6" t="s">
        <v>46</v>
      </c>
      <c r="C1" s="5"/>
      <c r="D1" s="5"/>
      <c r="E1" s="5"/>
      <c r="F1" s="5"/>
      <c r="G1" s="5"/>
      <c r="H1" s="5"/>
      <c r="I1" s="5"/>
      <c r="J1" s="5"/>
      <c r="K1" s="5"/>
      <c r="L1" s="6" t="s">
        <v>47</v>
      </c>
      <c r="M1" s="15"/>
      <c r="N1" s="15"/>
      <c r="O1" s="15"/>
      <c r="P1" s="1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21" customHeight="1" thickBot="1">
      <c r="A2" s="10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16"/>
      <c r="N2" s="16"/>
      <c r="O2" s="16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5.75">
      <c r="A3" s="10"/>
      <c r="B3" s="27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36">
        <v>15281.9</v>
      </c>
      <c r="M3" s="106" t="s">
        <v>2</v>
      </c>
      <c r="N3" s="106"/>
      <c r="O3" s="106"/>
      <c r="P3" s="106"/>
      <c r="Q3" s="106"/>
      <c r="R3" s="106"/>
      <c r="S3" s="106"/>
      <c r="T3" s="3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5.75">
      <c r="A4" s="10"/>
      <c r="B4" s="38" t="s">
        <v>3</v>
      </c>
      <c r="C4" s="9"/>
      <c r="D4" s="9"/>
      <c r="E4" s="9"/>
      <c r="F4" s="9"/>
      <c r="G4" s="9"/>
      <c r="H4" s="9"/>
      <c r="I4" s="9"/>
      <c r="J4" s="9"/>
      <c r="K4" s="9"/>
      <c r="L4" s="15">
        <v>276</v>
      </c>
      <c r="M4" s="107" t="s">
        <v>84</v>
      </c>
      <c r="N4" s="107"/>
      <c r="O4" s="107"/>
      <c r="P4" s="107"/>
      <c r="Q4" s="107"/>
      <c r="R4" s="107"/>
      <c r="S4" s="107"/>
      <c r="T4" s="3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5.75">
      <c r="A5" s="10"/>
      <c r="B5" s="38" t="s">
        <v>4</v>
      </c>
      <c r="C5" s="9"/>
      <c r="D5" s="9"/>
      <c r="E5" s="9"/>
      <c r="F5" s="9"/>
      <c r="G5" s="9"/>
      <c r="H5" s="9"/>
      <c r="I5" s="9"/>
      <c r="J5" s="9"/>
      <c r="K5" s="9"/>
      <c r="L5" s="15">
        <v>770</v>
      </c>
      <c r="M5" s="107" t="s">
        <v>5</v>
      </c>
      <c r="N5" s="107"/>
      <c r="O5" s="107"/>
      <c r="P5" s="107"/>
      <c r="Q5" s="107"/>
      <c r="R5" s="107"/>
      <c r="S5" s="107"/>
      <c r="T5" s="3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5.75">
      <c r="A6" s="10"/>
      <c r="B6" s="38" t="s">
        <v>6</v>
      </c>
      <c r="C6" s="9"/>
      <c r="D6" s="9"/>
      <c r="E6" s="9"/>
      <c r="F6" s="9"/>
      <c r="G6" s="9"/>
      <c r="H6" s="9"/>
      <c r="I6" s="9"/>
      <c r="J6" s="9"/>
      <c r="K6" s="9"/>
      <c r="L6" s="15" t="s">
        <v>7</v>
      </c>
      <c r="M6" s="107" t="s">
        <v>8</v>
      </c>
      <c r="N6" s="107"/>
      <c r="O6" s="107"/>
      <c r="P6" s="107"/>
      <c r="Q6" s="107"/>
      <c r="R6" s="107"/>
      <c r="S6" s="107"/>
      <c r="T6" s="3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.75">
      <c r="A7" s="10"/>
      <c r="B7" s="38" t="s">
        <v>9</v>
      </c>
      <c r="C7" s="9"/>
      <c r="D7" s="9"/>
      <c r="E7" s="9"/>
      <c r="F7" s="9"/>
      <c r="G7" s="9"/>
      <c r="H7" s="9"/>
      <c r="I7" s="9"/>
      <c r="J7" s="9"/>
      <c r="K7" s="9"/>
      <c r="L7" s="15">
        <v>1989</v>
      </c>
      <c r="M7" s="107" t="s">
        <v>10</v>
      </c>
      <c r="N7" s="107"/>
      <c r="O7" s="107"/>
      <c r="P7" s="107"/>
      <c r="Q7" s="107"/>
      <c r="R7" s="107"/>
      <c r="S7" s="107"/>
      <c r="T7" s="3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.75">
      <c r="A8" s="10"/>
      <c r="B8" s="38" t="s">
        <v>11</v>
      </c>
      <c r="C8" s="9"/>
      <c r="D8" s="9"/>
      <c r="E8" s="9"/>
      <c r="F8" s="9"/>
      <c r="G8" s="9"/>
      <c r="H8" s="9"/>
      <c r="I8" s="9"/>
      <c r="J8" s="9"/>
      <c r="K8" s="9"/>
      <c r="L8" s="15">
        <v>10</v>
      </c>
      <c r="M8" s="107" t="s">
        <v>12</v>
      </c>
      <c r="N8" s="107"/>
      <c r="O8" s="107"/>
      <c r="P8" s="107"/>
      <c r="Q8" s="107"/>
      <c r="R8" s="107"/>
      <c r="S8" s="107"/>
      <c r="T8" s="3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.75">
      <c r="A9" s="10"/>
      <c r="B9" s="38" t="s">
        <v>13</v>
      </c>
      <c r="C9" s="9"/>
      <c r="D9" s="9"/>
      <c r="E9" s="9"/>
      <c r="F9" s="9"/>
      <c r="G9" s="9"/>
      <c r="H9" s="9"/>
      <c r="I9" s="9"/>
      <c r="J9" s="9"/>
      <c r="K9" s="9"/>
      <c r="L9" s="15">
        <v>8</v>
      </c>
      <c r="M9" s="108" t="s">
        <v>14</v>
      </c>
      <c r="N9" s="108"/>
      <c r="O9" s="108"/>
      <c r="P9" s="108"/>
      <c r="Q9" s="108"/>
      <c r="R9" s="108"/>
      <c r="S9" s="108"/>
      <c r="T9" s="3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5.75">
      <c r="A10" s="10"/>
      <c r="B10" s="38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15">
        <v>2792</v>
      </c>
      <c r="M10" s="108" t="s">
        <v>16</v>
      </c>
      <c r="N10" s="108"/>
      <c r="O10" s="108"/>
      <c r="P10" s="108"/>
      <c r="Q10" s="108"/>
      <c r="R10" s="108"/>
      <c r="S10" s="108"/>
      <c r="T10" s="3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5.75">
      <c r="A11" s="10"/>
      <c r="B11" s="38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15">
        <v>2269</v>
      </c>
      <c r="M11" s="108" t="s">
        <v>83</v>
      </c>
      <c r="N11" s="108"/>
      <c r="O11" s="108"/>
      <c r="P11" s="108"/>
      <c r="Q11" s="108"/>
      <c r="R11" s="108"/>
      <c r="S11" s="108"/>
      <c r="T11" s="122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5.75">
      <c r="A12" s="10"/>
      <c r="B12" s="38" t="s">
        <v>18</v>
      </c>
      <c r="C12" s="9"/>
      <c r="D12" s="9"/>
      <c r="E12" s="9"/>
      <c r="F12" s="9"/>
      <c r="G12" s="9"/>
      <c r="H12" s="9"/>
      <c r="I12" s="9"/>
      <c r="J12" s="9"/>
      <c r="K12" s="9"/>
      <c r="L12" s="15">
        <v>2876</v>
      </c>
      <c r="M12" s="115"/>
      <c r="N12" s="115"/>
      <c r="O12" s="115"/>
      <c r="P12" s="115"/>
      <c r="Q12" s="115"/>
      <c r="R12" s="115"/>
      <c r="S12" s="115"/>
      <c r="T12" s="3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5.75">
      <c r="A13" s="10"/>
      <c r="B13" s="38" t="s">
        <v>19</v>
      </c>
      <c r="C13" s="9"/>
      <c r="D13" s="9"/>
      <c r="E13" s="9"/>
      <c r="F13" s="9"/>
      <c r="G13" s="9"/>
      <c r="H13" s="9"/>
      <c r="I13" s="9"/>
      <c r="J13" s="9"/>
      <c r="K13" s="9"/>
      <c r="L13" s="15">
        <v>7</v>
      </c>
      <c r="M13" s="123"/>
      <c r="N13" s="123"/>
      <c r="O13" s="123"/>
      <c r="P13" s="123"/>
      <c r="Q13" s="123"/>
      <c r="R13" s="123"/>
      <c r="S13" s="123"/>
      <c r="T13" s="3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5.75">
      <c r="A14" s="10"/>
      <c r="B14" s="38" t="s">
        <v>67</v>
      </c>
      <c r="C14" s="9"/>
      <c r="D14" s="9"/>
      <c r="E14" s="9"/>
      <c r="F14" s="9"/>
      <c r="G14" s="9"/>
      <c r="H14" s="9"/>
      <c r="I14" s="9"/>
      <c r="J14" s="9"/>
      <c r="K14" s="9"/>
      <c r="L14" s="35">
        <v>54423</v>
      </c>
      <c r="M14" s="34"/>
      <c r="N14" s="34"/>
      <c r="O14" s="34"/>
      <c r="P14" s="34"/>
      <c r="Q14" s="34"/>
      <c r="R14" s="34"/>
      <c r="S14" s="34"/>
      <c r="T14" s="3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.75">
      <c r="A15" s="10"/>
      <c r="B15" s="38" t="s">
        <v>68</v>
      </c>
      <c r="C15" s="9"/>
      <c r="D15" s="9"/>
      <c r="E15" s="9"/>
      <c r="F15" s="9"/>
      <c r="G15" s="9"/>
      <c r="H15" s="9"/>
      <c r="I15" s="9"/>
      <c r="J15" s="9"/>
      <c r="K15" s="9"/>
      <c r="L15" s="35">
        <f>(L3*2.8*12)*0.94</f>
        <v>482663.52959999995</v>
      </c>
      <c r="M15" s="34"/>
      <c r="N15" s="34"/>
      <c r="O15" s="34"/>
      <c r="P15" s="34"/>
      <c r="Q15" s="34"/>
      <c r="R15" s="34"/>
      <c r="S15" s="34"/>
      <c r="T15" s="3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5.75">
      <c r="A16" s="10"/>
      <c r="B16" s="38" t="s">
        <v>69</v>
      </c>
      <c r="C16" s="9"/>
      <c r="D16" s="9"/>
      <c r="E16" s="9"/>
      <c r="F16" s="9"/>
      <c r="G16" s="9"/>
      <c r="H16" s="9"/>
      <c r="I16" s="9"/>
      <c r="J16" s="9"/>
      <c r="K16" s="9"/>
      <c r="L16" s="35">
        <v>26096</v>
      </c>
      <c r="M16" s="34"/>
      <c r="N16" s="34"/>
      <c r="O16" s="34"/>
      <c r="P16" s="34"/>
      <c r="Q16" s="34"/>
      <c r="R16" s="34"/>
      <c r="S16" s="34"/>
      <c r="T16" s="3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6.5" thickBot="1">
      <c r="A17" s="10"/>
      <c r="B17" s="40" t="s">
        <v>70</v>
      </c>
      <c r="C17" s="41"/>
      <c r="D17" s="41"/>
      <c r="E17" s="41"/>
      <c r="F17" s="41"/>
      <c r="G17" s="41"/>
      <c r="H17" s="41"/>
      <c r="I17" s="41"/>
      <c r="J17" s="41"/>
      <c r="K17" s="41"/>
      <c r="L17" s="42">
        <f>L14+L15+L16</f>
        <v>563182.5296</v>
      </c>
      <c r="M17" s="126"/>
      <c r="N17" s="126"/>
      <c r="O17" s="126"/>
      <c r="P17" s="127"/>
      <c r="Q17" s="127"/>
      <c r="R17" s="127"/>
      <c r="S17" s="127"/>
      <c r="T17" s="43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5.5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10"/>
      <c r="N18" s="10"/>
      <c r="O18" s="10"/>
      <c r="P18" s="12"/>
      <c r="Q18" s="10"/>
      <c r="R18" s="10"/>
      <c r="S18" s="4"/>
      <c r="T18" s="4"/>
      <c r="U18" s="4"/>
      <c r="V18" s="4"/>
      <c r="W18" s="4"/>
      <c r="X18" s="4"/>
      <c r="Y18" s="4"/>
      <c r="Z18" s="10"/>
      <c r="AA18" s="10"/>
      <c r="AB18" s="10"/>
      <c r="AC18" s="10"/>
      <c r="AD18" s="10"/>
      <c r="AE18" s="10"/>
      <c r="AF18" s="10"/>
      <c r="AG18" s="10"/>
    </row>
    <row r="19" spans="1:37" s="24" customFormat="1" ht="15.75">
      <c r="A19" s="21"/>
      <c r="B19" s="52"/>
      <c r="C19" s="53"/>
      <c r="D19" s="53"/>
      <c r="E19" s="53"/>
      <c r="F19" s="53"/>
      <c r="G19" s="53"/>
      <c r="H19" s="53"/>
      <c r="I19" s="53"/>
      <c r="J19" s="53"/>
      <c r="K19" s="80"/>
      <c r="L19" s="110" t="s">
        <v>71</v>
      </c>
      <c r="M19" s="111"/>
      <c r="N19" s="112"/>
      <c r="O19" s="61"/>
      <c r="P19" s="54" t="s">
        <v>72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88"/>
      <c r="AB19" s="94" t="s">
        <v>78</v>
      </c>
      <c r="AC19" s="113" t="s">
        <v>77</v>
      </c>
      <c r="AD19" s="9"/>
      <c r="AE19" s="9"/>
      <c r="AF19" s="9"/>
      <c r="AG19" s="9"/>
      <c r="AK19" s="28"/>
    </row>
    <row r="20" spans="1:33" s="24" customFormat="1" ht="30" customHeight="1">
      <c r="A20" s="21"/>
      <c r="B20" s="128" t="s">
        <v>20</v>
      </c>
      <c r="C20" s="125" t="s">
        <v>21</v>
      </c>
      <c r="D20" s="125" t="s">
        <v>22</v>
      </c>
      <c r="E20" s="125" t="s">
        <v>23</v>
      </c>
      <c r="F20" s="125" t="s">
        <v>24</v>
      </c>
      <c r="G20" s="125" t="s">
        <v>25</v>
      </c>
      <c r="H20" s="125" t="s">
        <v>26</v>
      </c>
      <c r="I20" s="125" t="s">
        <v>27</v>
      </c>
      <c r="J20" s="125" t="s">
        <v>28</v>
      </c>
      <c r="K20" s="109" t="s">
        <v>29</v>
      </c>
      <c r="L20" s="118" t="s">
        <v>58</v>
      </c>
      <c r="M20" s="121" t="s">
        <v>60</v>
      </c>
      <c r="N20" s="116" t="s">
        <v>59</v>
      </c>
      <c r="O20" s="124" t="s">
        <v>30</v>
      </c>
      <c r="P20" s="45" t="s">
        <v>31</v>
      </c>
      <c r="Q20" s="45" t="s">
        <v>32</v>
      </c>
      <c r="R20" s="45" t="s">
        <v>33</v>
      </c>
      <c r="S20" s="46" t="s">
        <v>34</v>
      </c>
      <c r="T20" s="45" t="s">
        <v>35</v>
      </c>
      <c r="U20" s="45" t="s">
        <v>36</v>
      </c>
      <c r="V20" s="45" t="s">
        <v>37</v>
      </c>
      <c r="W20" s="45" t="s">
        <v>38</v>
      </c>
      <c r="X20" s="45" t="s">
        <v>39</v>
      </c>
      <c r="Y20" s="45" t="s">
        <v>40</v>
      </c>
      <c r="Z20" s="45" t="s">
        <v>41</v>
      </c>
      <c r="AA20" s="89" t="s">
        <v>42</v>
      </c>
      <c r="AB20" s="95" t="s">
        <v>43</v>
      </c>
      <c r="AC20" s="114"/>
      <c r="AD20" s="21"/>
      <c r="AE20" s="21"/>
      <c r="AF20" s="21"/>
      <c r="AG20" s="21"/>
    </row>
    <row r="21" spans="1:33" s="24" customFormat="1" ht="32.25" customHeight="1">
      <c r="A21" s="21"/>
      <c r="B21" s="128"/>
      <c r="C21" s="125"/>
      <c r="D21" s="125"/>
      <c r="E21" s="125"/>
      <c r="F21" s="125"/>
      <c r="G21" s="125"/>
      <c r="H21" s="125"/>
      <c r="I21" s="125"/>
      <c r="J21" s="125"/>
      <c r="K21" s="109"/>
      <c r="L21" s="118"/>
      <c r="M21" s="121"/>
      <c r="N21" s="117"/>
      <c r="O21" s="124"/>
      <c r="P21" s="47"/>
      <c r="Q21" s="47"/>
      <c r="R21" s="47"/>
      <c r="S21" s="48"/>
      <c r="T21" s="44"/>
      <c r="U21" s="44"/>
      <c r="V21" s="44"/>
      <c r="W21" s="44"/>
      <c r="X21" s="44"/>
      <c r="Y21" s="44"/>
      <c r="Z21" s="44"/>
      <c r="AA21" s="90"/>
      <c r="AB21" s="96"/>
      <c r="AC21" s="55"/>
      <c r="AD21" s="21"/>
      <c r="AE21" s="21"/>
      <c r="AF21" s="21"/>
      <c r="AG21" s="21"/>
    </row>
    <row r="22" spans="1:33" ht="31.5">
      <c r="A22" s="10"/>
      <c r="B22" s="17" t="s">
        <v>80</v>
      </c>
      <c r="C22" s="8"/>
      <c r="D22" s="8"/>
      <c r="E22" s="8"/>
      <c r="F22" s="8"/>
      <c r="G22" s="8"/>
      <c r="H22" s="8"/>
      <c r="I22" s="8"/>
      <c r="J22" s="8"/>
      <c r="K22" s="60"/>
      <c r="L22" s="17">
        <v>200</v>
      </c>
      <c r="M22" s="8">
        <v>500</v>
      </c>
      <c r="N22" s="82">
        <v>100000</v>
      </c>
      <c r="O22" s="62" t="s">
        <v>44</v>
      </c>
      <c r="P22" s="49"/>
      <c r="Q22" s="49"/>
      <c r="R22" s="49"/>
      <c r="S22" s="50"/>
      <c r="T22" s="51"/>
      <c r="U22" s="51"/>
      <c r="V22" s="51"/>
      <c r="W22" s="51">
        <v>20606.52</v>
      </c>
      <c r="X22" s="51"/>
      <c r="Y22" s="51"/>
      <c r="Z22" s="51"/>
      <c r="AA22" s="91"/>
      <c r="AB22" s="97">
        <f aca="true" t="shared" si="0" ref="AB22:AB28">SUM(Q22:AA22)</f>
        <v>20606.52</v>
      </c>
      <c r="AC22" s="103"/>
      <c r="AD22" s="10"/>
      <c r="AE22" s="10"/>
      <c r="AF22" s="10"/>
      <c r="AG22" s="10"/>
    </row>
    <row r="23" spans="1:33" ht="15.75">
      <c r="A23" s="10"/>
      <c r="B23" s="17" t="s">
        <v>62</v>
      </c>
      <c r="C23" s="8"/>
      <c r="D23" s="8"/>
      <c r="E23" s="8"/>
      <c r="F23" s="8"/>
      <c r="G23" s="8"/>
      <c r="H23" s="8"/>
      <c r="I23" s="8"/>
      <c r="J23" s="8"/>
      <c r="K23" s="60"/>
      <c r="L23" s="17"/>
      <c r="M23" s="8"/>
      <c r="N23" s="82">
        <v>12500</v>
      </c>
      <c r="O23" s="62" t="s">
        <v>44</v>
      </c>
      <c r="P23" s="49"/>
      <c r="Q23" s="49"/>
      <c r="R23" s="49"/>
      <c r="S23" s="50"/>
      <c r="T23" s="51"/>
      <c r="U23" s="51"/>
      <c r="V23" s="51"/>
      <c r="W23" s="51"/>
      <c r="X23" s="51"/>
      <c r="Y23" s="51"/>
      <c r="Z23" s="51"/>
      <c r="AA23" s="91"/>
      <c r="AB23" s="97">
        <f t="shared" si="0"/>
        <v>0</v>
      </c>
      <c r="AC23" s="103"/>
      <c r="AD23" s="10"/>
      <c r="AE23" s="10"/>
      <c r="AF23" s="10"/>
      <c r="AG23" s="10"/>
    </row>
    <row r="24" spans="1:33" ht="15.75">
      <c r="A24" s="10"/>
      <c r="B24" s="17" t="s">
        <v>74</v>
      </c>
      <c r="C24" s="8"/>
      <c r="D24" s="8"/>
      <c r="E24" s="8"/>
      <c r="F24" s="8"/>
      <c r="G24" s="8"/>
      <c r="H24" s="8"/>
      <c r="I24" s="8"/>
      <c r="J24" s="8"/>
      <c r="K24" s="60"/>
      <c r="L24" s="17"/>
      <c r="M24" s="8"/>
      <c r="N24" s="83">
        <v>20000</v>
      </c>
      <c r="O24" s="62" t="s">
        <v>44</v>
      </c>
      <c r="P24" s="49"/>
      <c r="Q24" s="49"/>
      <c r="R24" s="49"/>
      <c r="S24" s="50"/>
      <c r="T24" s="51">
        <v>14250</v>
      </c>
      <c r="U24" s="51">
        <v>4779</v>
      </c>
      <c r="V24" s="51"/>
      <c r="W24" s="51"/>
      <c r="X24" s="51">
        <v>2295</v>
      </c>
      <c r="Y24" s="51"/>
      <c r="Z24" s="51"/>
      <c r="AA24" s="91"/>
      <c r="AB24" s="97">
        <f t="shared" si="0"/>
        <v>21324</v>
      </c>
      <c r="AC24" s="103"/>
      <c r="AD24" s="10"/>
      <c r="AE24" s="10"/>
      <c r="AF24" s="10"/>
      <c r="AG24" s="10"/>
    </row>
    <row r="25" spans="1:33" ht="15.75">
      <c r="A25" s="10"/>
      <c r="B25" s="56" t="s">
        <v>61</v>
      </c>
      <c r="C25" s="8"/>
      <c r="D25" s="8"/>
      <c r="E25" s="8"/>
      <c r="F25" s="8"/>
      <c r="G25" s="8"/>
      <c r="H25" s="8"/>
      <c r="I25" s="8"/>
      <c r="J25" s="8"/>
      <c r="K25" s="60"/>
      <c r="L25" s="17"/>
      <c r="M25" s="8"/>
      <c r="N25" s="84">
        <v>20000</v>
      </c>
      <c r="O25" s="62"/>
      <c r="P25" s="49">
        <v>5076.17</v>
      </c>
      <c r="Q25" s="49">
        <v>10403.93</v>
      </c>
      <c r="R25" s="49">
        <v>2741.84</v>
      </c>
      <c r="S25" s="50">
        <v>684.99</v>
      </c>
      <c r="T25" s="51"/>
      <c r="U25" s="51"/>
      <c r="V25" s="51"/>
      <c r="W25" s="51">
        <v>2617.06</v>
      </c>
      <c r="X25" s="51">
        <f>4655.14</f>
        <v>4655.14</v>
      </c>
      <c r="Y25" s="51">
        <v>3112.66</v>
      </c>
      <c r="Z25" s="51"/>
      <c r="AA25" s="91">
        <f>25509.25+3334.7</f>
        <v>28843.95</v>
      </c>
      <c r="AB25" s="97">
        <f>SUM(P25:AA25)</f>
        <v>58135.740000000005</v>
      </c>
      <c r="AC25" s="103"/>
      <c r="AD25" s="10"/>
      <c r="AE25" s="10"/>
      <c r="AF25" s="10"/>
      <c r="AG25" s="10"/>
    </row>
    <row r="26" spans="1:33" ht="31.5">
      <c r="A26" s="10"/>
      <c r="B26" s="56" t="s">
        <v>63</v>
      </c>
      <c r="C26" s="8"/>
      <c r="D26" s="8"/>
      <c r="E26" s="8"/>
      <c r="F26" s="8"/>
      <c r="G26" s="8"/>
      <c r="H26" s="8"/>
      <c r="I26" s="8"/>
      <c r="J26" s="8"/>
      <c r="K26" s="60"/>
      <c r="L26" s="17">
        <v>8</v>
      </c>
      <c r="M26" s="8">
        <v>5000</v>
      </c>
      <c r="N26" s="84">
        <v>40000</v>
      </c>
      <c r="O26" s="62" t="s">
        <v>44</v>
      </c>
      <c r="P26" s="49"/>
      <c r="Q26" s="49"/>
      <c r="R26" s="49"/>
      <c r="S26" s="50"/>
      <c r="T26" s="51"/>
      <c r="U26" s="51"/>
      <c r="V26" s="51"/>
      <c r="W26" s="51"/>
      <c r="X26" s="51"/>
      <c r="Y26" s="51"/>
      <c r="Z26" s="51"/>
      <c r="AA26" s="91"/>
      <c r="AB26" s="97">
        <f t="shared" si="0"/>
        <v>0</v>
      </c>
      <c r="AC26" s="103"/>
      <c r="AD26" s="10"/>
      <c r="AE26" s="10"/>
      <c r="AF26" s="10"/>
      <c r="AG26" s="10"/>
    </row>
    <row r="27" spans="1:33" ht="15.75">
      <c r="A27" s="10"/>
      <c r="B27" s="56" t="s">
        <v>76</v>
      </c>
      <c r="C27" s="8"/>
      <c r="D27" s="8"/>
      <c r="E27" s="8"/>
      <c r="F27" s="8"/>
      <c r="G27" s="8"/>
      <c r="H27" s="8"/>
      <c r="I27" s="8"/>
      <c r="J27" s="8"/>
      <c r="K27" s="60"/>
      <c r="L27" s="17"/>
      <c r="M27" s="8"/>
      <c r="N27" s="84"/>
      <c r="O27" s="62" t="s">
        <v>44</v>
      </c>
      <c r="P27" s="49"/>
      <c r="Q27" s="49"/>
      <c r="R27" s="49"/>
      <c r="S27" s="50"/>
      <c r="T27" s="51"/>
      <c r="U27" s="51"/>
      <c r="V27" s="51"/>
      <c r="W27" s="51">
        <v>1927.64</v>
      </c>
      <c r="X27" s="51"/>
      <c r="Y27" s="51"/>
      <c r="Z27" s="51"/>
      <c r="AA27" s="91"/>
      <c r="AB27" s="97">
        <f t="shared" si="0"/>
        <v>1927.64</v>
      </c>
      <c r="AC27" s="103"/>
      <c r="AD27" s="10"/>
      <c r="AE27" s="10"/>
      <c r="AF27" s="10"/>
      <c r="AG27" s="10"/>
    </row>
    <row r="28" spans="1:33" ht="31.5">
      <c r="A28" s="10"/>
      <c r="B28" s="56" t="s">
        <v>75</v>
      </c>
      <c r="C28" s="8"/>
      <c r="D28" s="8"/>
      <c r="E28" s="8"/>
      <c r="F28" s="8"/>
      <c r="G28" s="8"/>
      <c r="H28" s="8"/>
      <c r="I28" s="8"/>
      <c r="J28" s="8"/>
      <c r="K28" s="60"/>
      <c r="L28" s="17">
        <v>40</v>
      </c>
      <c r="M28" s="8">
        <v>1010</v>
      </c>
      <c r="N28" s="84">
        <f>L28*M28</f>
        <v>40400</v>
      </c>
      <c r="O28" s="62" t="s">
        <v>44</v>
      </c>
      <c r="P28" s="49"/>
      <c r="Q28" s="49"/>
      <c r="R28" s="49"/>
      <c r="S28" s="50"/>
      <c r="T28" s="51"/>
      <c r="U28" s="51"/>
      <c r="V28" s="51">
        <v>8566.09</v>
      </c>
      <c r="W28" s="51"/>
      <c r="X28" s="51"/>
      <c r="Y28" s="51"/>
      <c r="Z28" s="51"/>
      <c r="AA28" s="91"/>
      <c r="AB28" s="97">
        <f t="shared" si="0"/>
        <v>8566.09</v>
      </c>
      <c r="AC28" s="103"/>
      <c r="AD28" s="10"/>
      <c r="AE28" s="10"/>
      <c r="AF28" s="10"/>
      <c r="AG28" s="10"/>
    </row>
    <row r="29" spans="1:33" ht="15.75">
      <c r="A29" s="10"/>
      <c r="B29" s="56" t="s">
        <v>81</v>
      </c>
      <c r="C29" s="8"/>
      <c r="D29" s="8"/>
      <c r="E29" s="8"/>
      <c r="F29" s="8"/>
      <c r="G29" s="8"/>
      <c r="H29" s="8"/>
      <c r="I29" s="8"/>
      <c r="J29" s="8"/>
      <c r="K29" s="60"/>
      <c r="L29" s="17"/>
      <c r="M29" s="8"/>
      <c r="N29" s="84">
        <v>140000</v>
      </c>
      <c r="O29" s="62" t="s">
        <v>44</v>
      </c>
      <c r="P29" s="49"/>
      <c r="Q29" s="49"/>
      <c r="R29" s="49"/>
      <c r="S29" s="50"/>
      <c r="T29" s="51"/>
      <c r="U29" s="51"/>
      <c r="V29" s="51">
        <v>98379.84</v>
      </c>
      <c r="W29" s="51">
        <v>130321.9</v>
      </c>
      <c r="X29" s="51"/>
      <c r="Y29" s="51"/>
      <c r="Z29" s="51"/>
      <c r="AA29" s="91"/>
      <c r="AB29" s="97">
        <f>SUM(P29:AA29)</f>
        <v>228701.74</v>
      </c>
      <c r="AC29" s="103"/>
      <c r="AD29" s="10"/>
      <c r="AE29" s="10"/>
      <c r="AF29" s="10"/>
      <c r="AG29" s="10"/>
    </row>
    <row r="30" spans="1:33" ht="15.75">
      <c r="A30" s="10"/>
      <c r="B30" s="56" t="s">
        <v>73</v>
      </c>
      <c r="C30" s="8"/>
      <c r="D30" s="8"/>
      <c r="E30" s="8"/>
      <c r="F30" s="8"/>
      <c r="G30" s="8"/>
      <c r="H30" s="8"/>
      <c r="I30" s="8"/>
      <c r="J30" s="8"/>
      <c r="K30" s="60"/>
      <c r="L30" s="17"/>
      <c r="M30" s="8"/>
      <c r="N30" s="84">
        <v>39600</v>
      </c>
      <c r="O30" s="62" t="s">
        <v>44</v>
      </c>
      <c r="P30" s="49"/>
      <c r="Q30" s="49"/>
      <c r="R30" s="49"/>
      <c r="S30" s="50">
        <v>36000</v>
      </c>
      <c r="T30" s="51"/>
      <c r="U30" s="51"/>
      <c r="V30" s="51"/>
      <c r="W30" s="51"/>
      <c r="X30" s="51"/>
      <c r="Y30" s="51"/>
      <c r="Z30" s="51"/>
      <c r="AA30" s="91"/>
      <c r="AB30" s="97">
        <f>SUM(Q30:AA30)</f>
        <v>36000</v>
      </c>
      <c r="AC30" s="103"/>
      <c r="AD30" s="10"/>
      <c r="AE30" s="10"/>
      <c r="AF30" s="10"/>
      <c r="AG30" s="10"/>
    </row>
    <row r="31" spans="1:33" ht="15.75">
      <c r="A31" s="10"/>
      <c r="B31" s="72" t="s">
        <v>82</v>
      </c>
      <c r="C31" s="73"/>
      <c r="D31" s="73"/>
      <c r="E31" s="73"/>
      <c r="F31" s="73"/>
      <c r="G31" s="73"/>
      <c r="H31" s="73"/>
      <c r="I31" s="73"/>
      <c r="J31" s="73"/>
      <c r="K31" s="74"/>
      <c r="L31" s="85"/>
      <c r="M31" s="73"/>
      <c r="N31" s="86">
        <v>112000</v>
      </c>
      <c r="O31" s="75"/>
      <c r="P31" s="76"/>
      <c r="Q31" s="76"/>
      <c r="R31" s="76"/>
      <c r="S31" s="77">
        <v>30693.17</v>
      </c>
      <c r="T31" s="78"/>
      <c r="U31" s="78">
        <v>8925.39</v>
      </c>
      <c r="V31" s="78"/>
      <c r="W31" s="78"/>
      <c r="X31" s="78">
        <v>14879</v>
      </c>
      <c r="Y31" s="78"/>
      <c r="Z31" s="78"/>
      <c r="AA31" s="92"/>
      <c r="AB31" s="98">
        <f>SUM(P31:AA31)</f>
        <v>54497.56</v>
      </c>
      <c r="AC31" s="103"/>
      <c r="AD31" s="10"/>
      <c r="AE31" s="10"/>
      <c r="AF31" s="10"/>
      <c r="AG31" s="10"/>
    </row>
    <row r="32" spans="1:33" ht="15.75">
      <c r="A32" s="10"/>
      <c r="B32" s="72" t="s">
        <v>79</v>
      </c>
      <c r="C32" s="73"/>
      <c r="D32" s="73"/>
      <c r="E32" s="73"/>
      <c r="F32" s="73"/>
      <c r="G32" s="73"/>
      <c r="H32" s="73"/>
      <c r="I32" s="73"/>
      <c r="J32" s="73"/>
      <c r="K32" s="74"/>
      <c r="L32" s="85"/>
      <c r="M32" s="73"/>
      <c r="N32" s="86"/>
      <c r="O32" s="75"/>
      <c r="P32" s="76"/>
      <c r="Q32" s="76"/>
      <c r="R32" s="76"/>
      <c r="S32" s="77"/>
      <c r="T32" s="78"/>
      <c r="U32" s="78"/>
      <c r="V32" s="78">
        <v>9688.07</v>
      </c>
      <c r="W32" s="78"/>
      <c r="X32" s="78"/>
      <c r="Y32" s="78"/>
      <c r="Z32" s="78"/>
      <c r="AA32" s="92"/>
      <c r="AB32" s="98">
        <f>SUM(O32:AA32)</f>
        <v>9688.07</v>
      </c>
      <c r="AC32" s="104"/>
      <c r="AD32" s="10"/>
      <c r="AE32" s="10"/>
      <c r="AF32" s="10"/>
      <c r="AG32" s="10"/>
    </row>
    <row r="33" spans="1:33" s="24" customFormat="1" ht="16.5" thickBot="1">
      <c r="A33" s="21"/>
      <c r="B33" s="25" t="s">
        <v>45</v>
      </c>
      <c r="C33" s="26"/>
      <c r="D33" s="26"/>
      <c r="E33" s="26"/>
      <c r="F33" s="26"/>
      <c r="G33" s="26"/>
      <c r="H33" s="26"/>
      <c r="I33" s="26"/>
      <c r="J33" s="26"/>
      <c r="K33" s="81"/>
      <c r="L33" s="25"/>
      <c r="M33" s="26"/>
      <c r="N33" s="87">
        <f>SUM(N22:N31)</f>
        <v>524500</v>
      </c>
      <c r="O33" s="63"/>
      <c r="P33" s="57">
        <f aca="true" t="shared" si="1" ref="P33:V33">SUM(P24:P32)</f>
        <v>5076.17</v>
      </c>
      <c r="Q33" s="58">
        <f t="shared" si="1"/>
        <v>10403.93</v>
      </c>
      <c r="R33" s="59">
        <f t="shared" si="1"/>
        <v>2741.84</v>
      </c>
      <c r="S33" s="57">
        <f t="shared" si="1"/>
        <v>67378.16</v>
      </c>
      <c r="T33" s="59">
        <f t="shared" si="1"/>
        <v>14250</v>
      </c>
      <c r="U33" s="59">
        <f t="shared" si="1"/>
        <v>13704.39</v>
      </c>
      <c r="V33" s="59">
        <f t="shared" si="1"/>
        <v>116634</v>
      </c>
      <c r="W33" s="59">
        <f>SUM(W22:W32)</f>
        <v>155473.12</v>
      </c>
      <c r="X33" s="59">
        <f>SUM(X22:X32)</f>
        <v>21829.14</v>
      </c>
      <c r="Y33" s="59">
        <f>SUM(Y22:Y28)</f>
        <v>3112.66</v>
      </c>
      <c r="Z33" s="59">
        <f>SUM(Z22:Z28)</f>
        <v>0</v>
      </c>
      <c r="AA33" s="93">
        <f>SUM(AA22:AA30)</f>
        <v>28843.95</v>
      </c>
      <c r="AB33" s="99">
        <f>SUM(AB22:AB32)</f>
        <v>439447.36</v>
      </c>
      <c r="AC33" s="105">
        <f>L17-AB33</f>
        <v>123735.16960000002</v>
      </c>
      <c r="AD33" s="21"/>
      <c r="AE33" s="21"/>
      <c r="AF33" s="21"/>
      <c r="AG33" s="21"/>
    </row>
    <row r="34" spans="1:33" s="24" customFormat="1" ht="15.75">
      <c r="A34" s="21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6"/>
      <c r="P34" s="67"/>
      <c r="Q34" s="68"/>
      <c r="R34" s="69"/>
      <c r="S34" s="67"/>
      <c r="T34" s="69"/>
      <c r="U34" s="69"/>
      <c r="V34" s="69"/>
      <c r="W34" s="69"/>
      <c r="X34" s="69"/>
      <c r="Y34" s="69"/>
      <c r="Z34" s="69"/>
      <c r="AA34" s="69"/>
      <c r="AB34" s="70"/>
      <c r="AC34" s="21"/>
      <c r="AD34" s="21"/>
      <c r="AE34" s="21"/>
      <c r="AF34" s="21"/>
      <c r="AG34" s="21"/>
    </row>
    <row r="35" spans="1:33" ht="15.75" customHeight="1">
      <c r="A35" s="10"/>
      <c r="B35" s="119" t="s">
        <v>65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0"/>
      <c r="AA35" s="10"/>
      <c r="AB35" s="10"/>
      <c r="AC35" s="10"/>
      <c r="AD35" s="10"/>
      <c r="AE35" s="10"/>
      <c r="AF35" s="10"/>
      <c r="AG35" s="10"/>
    </row>
    <row r="36" spans="1:33" ht="15.75" customHeight="1">
      <c r="A36" s="1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0"/>
      <c r="AA36" s="10"/>
      <c r="AB36" s="10"/>
      <c r="AC36" s="10"/>
      <c r="AD36" s="10"/>
      <c r="AE36" s="10"/>
      <c r="AF36" s="10"/>
      <c r="AG36" s="10"/>
    </row>
    <row r="37" spans="1:33" ht="15.75" customHeight="1">
      <c r="A37" s="10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10"/>
      <c r="AA37" s="10"/>
      <c r="AB37" s="10"/>
      <c r="AC37" s="10"/>
      <c r="AD37" s="10"/>
      <c r="AE37" s="10"/>
      <c r="AF37" s="10"/>
      <c r="AG37" s="10"/>
    </row>
    <row r="38" spans="1:33" s="24" customFormat="1" ht="15.75">
      <c r="A38" s="19"/>
      <c r="B38" s="20" t="s">
        <v>48</v>
      </c>
      <c r="C38" s="20"/>
      <c r="D38" s="20"/>
      <c r="E38" s="20"/>
      <c r="F38" s="20"/>
      <c r="G38" s="20"/>
      <c r="H38" s="20"/>
      <c r="I38" s="20"/>
      <c r="J38" s="20"/>
      <c r="K38" s="21"/>
      <c r="L38" s="22"/>
      <c r="M38" s="21"/>
      <c r="N38" s="21"/>
      <c r="O38" s="21"/>
      <c r="P38" s="23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24" customFormat="1" ht="15.75">
      <c r="A39" s="19"/>
      <c r="B39" s="129" t="s">
        <v>49</v>
      </c>
      <c r="C39" s="129"/>
      <c r="D39" s="129"/>
      <c r="E39" s="129"/>
      <c r="F39" s="129"/>
      <c r="G39" s="129"/>
      <c r="H39" s="129"/>
      <c r="I39" s="129"/>
      <c r="J39" s="129"/>
      <c r="K39" s="21"/>
      <c r="L39" s="22" t="s">
        <v>66</v>
      </c>
      <c r="M39" s="21"/>
      <c r="N39" s="21"/>
      <c r="O39" s="21"/>
      <c r="P39" s="23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0"/>
      <c r="L40" s="11"/>
      <c r="M40" s="10"/>
      <c r="N40" s="10"/>
      <c r="O40" s="10"/>
      <c r="P40" s="12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5.75">
      <c r="A41" s="13">
        <v>1</v>
      </c>
      <c r="B41" s="130" t="str">
        <f>B14</f>
        <v>Недовыполнение  ТР  на  01.01.2013год.</v>
      </c>
      <c r="C41" s="130"/>
      <c r="D41" s="130"/>
      <c r="E41" s="130"/>
      <c r="F41" s="130"/>
      <c r="G41" s="14">
        <v>-132279</v>
      </c>
      <c r="H41" s="13"/>
      <c r="I41" s="13"/>
      <c r="J41" s="13"/>
      <c r="K41" s="10"/>
      <c r="L41" s="71">
        <f>L14</f>
        <v>54423</v>
      </c>
      <c r="M41" s="10"/>
      <c r="N41" s="10"/>
      <c r="O41" s="10"/>
      <c r="P41" s="12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0"/>
      <c r="L42" s="11"/>
      <c r="M42" s="10"/>
      <c r="N42" s="10"/>
      <c r="O42" s="10"/>
      <c r="P42" s="12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s="24" customFormat="1" ht="15.75">
      <c r="A43" s="19"/>
      <c r="B43" s="19"/>
      <c r="C43" s="19"/>
      <c r="D43" s="19"/>
      <c r="E43" s="19"/>
      <c r="F43" s="19"/>
      <c r="G43" s="21"/>
      <c r="H43" s="21"/>
      <c r="I43" s="21"/>
      <c r="J43" s="21"/>
      <c r="K43" s="21"/>
      <c r="L43" s="29" t="s">
        <v>31</v>
      </c>
      <c r="M43" s="29" t="s">
        <v>32</v>
      </c>
      <c r="N43" s="29" t="s">
        <v>33</v>
      </c>
      <c r="O43" s="29" t="s">
        <v>34</v>
      </c>
      <c r="P43" s="29" t="s">
        <v>35</v>
      </c>
      <c r="Q43" s="29" t="s">
        <v>36</v>
      </c>
      <c r="R43" s="29" t="s">
        <v>56</v>
      </c>
      <c r="S43" s="29" t="s">
        <v>38</v>
      </c>
      <c r="T43" s="29" t="s">
        <v>39</v>
      </c>
      <c r="U43" s="29" t="s">
        <v>40</v>
      </c>
      <c r="V43" s="29" t="s">
        <v>41</v>
      </c>
      <c r="W43" s="29" t="s">
        <v>42</v>
      </c>
      <c r="X43" s="29" t="s">
        <v>57</v>
      </c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5.75">
      <c r="A44" s="13"/>
      <c r="B44" s="13"/>
      <c r="C44" s="13"/>
      <c r="D44" s="13"/>
      <c r="E44" s="13"/>
      <c r="F44" s="13"/>
      <c r="G44" s="10"/>
      <c r="H44" s="10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5.75">
      <c r="A45" s="13"/>
      <c r="B45" s="13"/>
      <c r="C45" s="13"/>
      <c r="D45" s="13"/>
      <c r="E45" s="13"/>
      <c r="F45" s="13"/>
      <c r="G45" s="10"/>
      <c r="H45" s="10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5.75">
      <c r="A46" s="13">
        <v>2</v>
      </c>
      <c r="B46" s="130" t="s">
        <v>50</v>
      </c>
      <c r="C46" s="130"/>
      <c r="D46" s="130"/>
      <c r="E46" s="130"/>
      <c r="F46" s="130"/>
      <c r="G46" s="10"/>
      <c r="H46" s="10"/>
      <c r="I46" s="10"/>
      <c r="J46" s="10"/>
      <c r="K46" s="10"/>
      <c r="L46" s="14">
        <v>40224.07</v>
      </c>
      <c r="M46" s="14">
        <v>40224.07</v>
      </c>
      <c r="N46" s="14">
        <v>40224.07</v>
      </c>
      <c r="O46" s="14">
        <v>40224.07</v>
      </c>
      <c r="P46" s="14">
        <v>40224.07</v>
      </c>
      <c r="Q46" s="14">
        <v>40224.07</v>
      </c>
      <c r="R46" s="14">
        <v>40224.07</v>
      </c>
      <c r="S46" s="14">
        <v>40224.07</v>
      </c>
      <c r="T46" s="14">
        <v>40224.07</v>
      </c>
      <c r="U46" s="14">
        <v>40224.07</v>
      </c>
      <c r="V46" s="14">
        <v>40224.07</v>
      </c>
      <c r="W46" s="14">
        <v>40224.07</v>
      </c>
      <c r="X46" s="100">
        <f>SUM(L46:W46)</f>
        <v>482688.84</v>
      </c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5.75">
      <c r="A47" s="13"/>
      <c r="B47" s="31"/>
      <c r="C47" s="31"/>
      <c r="D47" s="31"/>
      <c r="E47" s="31"/>
      <c r="F47" s="31"/>
      <c r="G47" s="10"/>
      <c r="H47" s="10"/>
      <c r="I47" s="10"/>
      <c r="J47" s="10"/>
      <c r="K47" s="1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101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5.75">
      <c r="A48" s="13">
        <v>3</v>
      </c>
      <c r="B48" s="31" t="s">
        <v>64</v>
      </c>
      <c r="C48" s="31"/>
      <c r="D48" s="31"/>
      <c r="E48" s="31"/>
      <c r="F48" s="31"/>
      <c r="G48" s="10"/>
      <c r="H48" s="10"/>
      <c r="I48" s="10"/>
      <c r="J48" s="10"/>
      <c r="K48" s="10"/>
      <c r="L48" s="14">
        <v>2174.67</v>
      </c>
      <c r="M48" s="14">
        <v>2174.67</v>
      </c>
      <c r="N48" s="14">
        <v>2174.67</v>
      </c>
      <c r="O48" s="14">
        <v>2174.67</v>
      </c>
      <c r="P48" s="14">
        <v>2174.67</v>
      </c>
      <c r="Q48" s="14">
        <v>2174.67</v>
      </c>
      <c r="R48" s="14">
        <v>2288</v>
      </c>
      <c r="S48" s="14">
        <v>2288</v>
      </c>
      <c r="T48" s="14">
        <v>2288</v>
      </c>
      <c r="U48" s="14">
        <v>2288</v>
      </c>
      <c r="V48" s="14">
        <v>2288</v>
      </c>
      <c r="W48" s="14">
        <v>2288</v>
      </c>
      <c r="X48" s="100">
        <f>SUM(L48:W48)</f>
        <v>26776.02</v>
      </c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5.75">
      <c r="A49" s="13"/>
      <c r="B49" s="13"/>
      <c r="C49" s="13"/>
      <c r="D49" s="13"/>
      <c r="E49" s="13"/>
      <c r="F49" s="13"/>
      <c r="G49" s="10"/>
      <c r="H49" s="10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02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5.75">
      <c r="A50" s="13">
        <v>4</v>
      </c>
      <c r="B50" s="130" t="s">
        <v>51</v>
      </c>
      <c r="C50" s="130"/>
      <c r="D50" s="130"/>
      <c r="E50" s="130"/>
      <c r="F50" s="130"/>
      <c r="G50" s="10"/>
      <c r="H50" s="10"/>
      <c r="I50" s="10"/>
      <c r="J50" s="10"/>
      <c r="K50" s="10"/>
      <c r="L50" s="32">
        <v>38675.44</v>
      </c>
      <c r="M50" s="32">
        <f>M46*0.99</f>
        <v>39821.8293</v>
      </c>
      <c r="N50" s="32">
        <f>N46*0.95</f>
        <v>38212.8665</v>
      </c>
      <c r="O50" s="32">
        <f>O46*1.02</f>
        <v>41028.551400000004</v>
      </c>
      <c r="P50" s="32">
        <f>P46*0.96</f>
        <v>38615.1072</v>
      </c>
      <c r="Q50" s="32">
        <f>Q46*0.97</f>
        <v>39017.3479</v>
      </c>
      <c r="R50" s="32">
        <v>40284</v>
      </c>
      <c r="S50" s="32">
        <f>S46*0.93</f>
        <v>37408.3851</v>
      </c>
      <c r="T50" s="32">
        <f>T46*1.1</f>
        <v>44246.477000000006</v>
      </c>
      <c r="U50" s="32">
        <v>38780.46</v>
      </c>
      <c r="V50" s="32">
        <f>V46*1.08</f>
        <v>43441.9956</v>
      </c>
      <c r="W50" s="32">
        <v>37895.69</v>
      </c>
      <c r="X50" s="100">
        <f>SUM(L50:W50)</f>
        <v>477428.15</v>
      </c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5.75">
      <c r="A51" s="13"/>
      <c r="B51" s="13"/>
      <c r="C51" s="13"/>
      <c r="D51" s="13"/>
      <c r="E51" s="13"/>
      <c r="F51" s="13"/>
      <c r="G51" s="10"/>
      <c r="H51" s="10"/>
      <c r="I51" s="10"/>
      <c r="J51" s="10"/>
      <c r="K51" s="1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02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5.75">
      <c r="A52" s="13">
        <v>5</v>
      </c>
      <c r="B52" s="130" t="s">
        <v>52</v>
      </c>
      <c r="C52" s="130"/>
      <c r="D52" s="130"/>
      <c r="E52" s="130"/>
      <c r="F52" s="130"/>
      <c r="G52" s="10"/>
      <c r="H52" s="10"/>
      <c r="I52" s="10"/>
      <c r="J52" s="10"/>
      <c r="K52" s="10"/>
      <c r="L52" s="14">
        <v>2174.67</v>
      </c>
      <c r="M52" s="14">
        <v>2174.67</v>
      </c>
      <c r="N52" s="14">
        <v>2174.67</v>
      </c>
      <c r="O52" s="14">
        <v>2174.67</v>
      </c>
      <c r="P52" s="14">
        <v>2174.67</v>
      </c>
      <c r="Q52" s="14">
        <v>2174.67</v>
      </c>
      <c r="R52" s="14">
        <f aca="true" t="shared" si="2" ref="R52:W52">R48</f>
        <v>2288</v>
      </c>
      <c r="S52" s="14">
        <f t="shared" si="2"/>
        <v>2288</v>
      </c>
      <c r="T52" s="14">
        <f t="shared" si="2"/>
        <v>2288</v>
      </c>
      <c r="U52" s="14">
        <f t="shared" si="2"/>
        <v>2288</v>
      </c>
      <c r="V52" s="14">
        <f t="shared" si="2"/>
        <v>2288</v>
      </c>
      <c r="W52" s="14">
        <f t="shared" si="2"/>
        <v>2288</v>
      </c>
      <c r="X52" s="100">
        <f>SUM(L52:W52)</f>
        <v>26776.02</v>
      </c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5.75">
      <c r="A53" s="13"/>
      <c r="B53" s="13"/>
      <c r="C53" s="13"/>
      <c r="D53" s="13"/>
      <c r="E53" s="13"/>
      <c r="F53" s="13"/>
      <c r="G53" s="10"/>
      <c r="H53" s="10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02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5.75">
      <c r="A54" s="13">
        <v>6</v>
      </c>
      <c r="B54" s="130" t="s">
        <v>53</v>
      </c>
      <c r="C54" s="130"/>
      <c r="D54" s="130"/>
      <c r="E54" s="130"/>
      <c r="F54" s="130"/>
      <c r="G54" s="10"/>
      <c r="H54" s="10"/>
      <c r="I54" s="10"/>
      <c r="J54" s="10"/>
      <c r="K54" s="10"/>
      <c r="L54" s="32">
        <f aca="true" t="shared" si="3" ref="L54:Q54">SUM(L50:L53)</f>
        <v>40850.11</v>
      </c>
      <c r="M54" s="32">
        <f t="shared" si="3"/>
        <v>41996.499299999996</v>
      </c>
      <c r="N54" s="32">
        <f t="shared" si="3"/>
        <v>40387.536499999995</v>
      </c>
      <c r="O54" s="32">
        <f t="shared" si="3"/>
        <v>43203.2214</v>
      </c>
      <c r="P54" s="32">
        <f t="shared" si="3"/>
        <v>40789.7772</v>
      </c>
      <c r="Q54" s="32">
        <f t="shared" si="3"/>
        <v>41192.0179</v>
      </c>
      <c r="R54" s="32">
        <f aca="true" t="shared" si="4" ref="R54:W54">SUM(R50:R53)</f>
        <v>42572</v>
      </c>
      <c r="S54" s="32">
        <f t="shared" si="4"/>
        <v>39696.3851</v>
      </c>
      <c r="T54" s="32">
        <f t="shared" si="4"/>
        <v>46534.477000000006</v>
      </c>
      <c r="U54" s="32">
        <f t="shared" si="4"/>
        <v>41068.46</v>
      </c>
      <c r="V54" s="32">
        <f t="shared" si="4"/>
        <v>45729.9956</v>
      </c>
      <c r="W54" s="32">
        <f t="shared" si="4"/>
        <v>40183.69</v>
      </c>
      <c r="X54" s="100">
        <f>SUM(L54:W54)</f>
        <v>504204.17000000004</v>
      </c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5.7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02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15.75">
      <c r="A56" s="13">
        <v>7</v>
      </c>
      <c r="B56" s="130" t="s">
        <v>54</v>
      </c>
      <c r="C56" s="130"/>
      <c r="D56" s="130"/>
      <c r="E56" s="130"/>
      <c r="F56" s="130"/>
      <c r="G56" s="10"/>
      <c r="H56" s="10"/>
      <c r="I56" s="10"/>
      <c r="J56" s="10"/>
      <c r="K56" s="10"/>
      <c r="L56" s="30">
        <f aca="true" t="shared" si="5" ref="L56:W56">P33</f>
        <v>5076.17</v>
      </c>
      <c r="M56" s="30">
        <f t="shared" si="5"/>
        <v>10403.93</v>
      </c>
      <c r="N56" s="30">
        <f t="shared" si="5"/>
        <v>2741.84</v>
      </c>
      <c r="O56" s="30">
        <f t="shared" si="5"/>
        <v>67378.16</v>
      </c>
      <c r="P56" s="30">
        <f t="shared" si="5"/>
        <v>14250</v>
      </c>
      <c r="Q56" s="30">
        <f t="shared" si="5"/>
        <v>13704.39</v>
      </c>
      <c r="R56" s="30">
        <f t="shared" si="5"/>
        <v>116634</v>
      </c>
      <c r="S56" s="30">
        <f t="shared" si="5"/>
        <v>155473.12</v>
      </c>
      <c r="T56" s="30">
        <f t="shared" si="5"/>
        <v>21829.14</v>
      </c>
      <c r="U56" s="30">
        <f t="shared" si="5"/>
        <v>3112.66</v>
      </c>
      <c r="V56" s="30">
        <f t="shared" si="5"/>
        <v>0</v>
      </c>
      <c r="W56" s="30">
        <f t="shared" si="5"/>
        <v>28843.95</v>
      </c>
      <c r="X56" s="100">
        <f>SUM(L56:W56)</f>
        <v>439447.36</v>
      </c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15.75">
      <c r="A57" s="13"/>
      <c r="B57" s="13"/>
      <c r="C57" s="13"/>
      <c r="D57" s="13"/>
      <c r="E57" s="13"/>
      <c r="F57" s="13"/>
      <c r="G57" s="10"/>
      <c r="H57" s="10"/>
      <c r="I57" s="10"/>
      <c r="J57" s="10"/>
      <c r="K57" s="1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02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15.75">
      <c r="A58" s="13">
        <v>8</v>
      </c>
      <c r="B58" s="130" t="s">
        <v>55</v>
      </c>
      <c r="C58" s="130"/>
      <c r="D58" s="130"/>
      <c r="E58" s="130"/>
      <c r="F58" s="130"/>
      <c r="G58" s="10"/>
      <c r="H58" s="10"/>
      <c r="I58" s="10"/>
      <c r="J58" s="10"/>
      <c r="K58" s="10"/>
      <c r="L58" s="30">
        <f>L41+L54-L56</f>
        <v>90196.94</v>
      </c>
      <c r="M58" s="30">
        <f aca="true" t="shared" si="6" ref="M58:W58">L58+M54-M56</f>
        <v>121789.5093</v>
      </c>
      <c r="N58" s="30">
        <f t="shared" si="6"/>
        <v>159435.2058</v>
      </c>
      <c r="O58" s="30">
        <f t="shared" si="6"/>
        <v>135260.2672</v>
      </c>
      <c r="P58" s="30">
        <f t="shared" si="6"/>
        <v>161800.0444</v>
      </c>
      <c r="Q58" s="30">
        <f t="shared" si="6"/>
        <v>189287.67230000003</v>
      </c>
      <c r="R58" s="30">
        <f t="shared" si="6"/>
        <v>115225.67230000003</v>
      </c>
      <c r="S58" s="30">
        <f t="shared" si="6"/>
        <v>-551.0625999999465</v>
      </c>
      <c r="T58" s="30">
        <f t="shared" si="6"/>
        <v>24154.27440000006</v>
      </c>
      <c r="U58" s="30">
        <f t="shared" si="6"/>
        <v>62110.074400000056</v>
      </c>
      <c r="V58" s="30">
        <f t="shared" si="6"/>
        <v>107840.07000000007</v>
      </c>
      <c r="W58" s="30">
        <f t="shared" si="6"/>
        <v>119179.81000000007</v>
      </c>
      <c r="X58" s="100">
        <f>L41-X56+X54</f>
        <v>119179.81000000006</v>
      </c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1"/>
      <c r="M59" s="10"/>
      <c r="N59" s="10"/>
      <c r="O59" s="10"/>
      <c r="P59" s="1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  <c r="M60" s="10"/>
      <c r="N60" s="10"/>
      <c r="O60" s="10"/>
      <c r="P60" s="1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15.75">
      <c r="A61" s="10"/>
      <c r="B61" s="10">
        <v>3197</v>
      </c>
      <c r="C61" s="10"/>
      <c r="D61" s="10"/>
      <c r="E61" s="10"/>
      <c r="F61" s="10"/>
      <c r="G61" s="10"/>
      <c r="H61" s="10"/>
      <c r="I61" s="10"/>
      <c r="J61" s="10"/>
      <c r="K61" s="10"/>
      <c r="L61" s="11"/>
      <c r="M61" s="10"/>
      <c r="N61" s="10"/>
      <c r="O61" s="10"/>
      <c r="P61" s="1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1"/>
      <c r="M62" s="10"/>
      <c r="N62" s="10"/>
      <c r="O62" s="10"/>
      <c r="P62" s="1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  <c r="M63" s="10"/>
      <c r="N63" s="10"/>
      <c r="O63" s="10"/>
      <c r="P63" s="1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  <c r="M64" s="10"/>
      <c r="N64" s="10"/>
      <c r="O64" s="10"/>
      <c r="P64" s="1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0"/>
      <c r="N65" s="10"/>
      <c r="O65" s="10"/>
      <c r="P65" s="1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0"/>
      <c r="N66" s="10"/>
      <c r="O66" s="10"/>
      <c r="P66" s="1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0"/>
      <c r="N67" s="10"/>
      <c r="O67" s="10"/>
      <c r="P67" s="1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0"/>
      <c r="N68" s="10"/>
      <c r="O68" s="10"/>
      <c r="P68" s="12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10"/>
      <c r="N69" s="10"/>
      <c r="O69" s="10"/>
      <c r="P69" s="1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0"/>
      <c r="N70" s="10"/>
      <c r="O70" s="10"/>
      <c r="P70" s="12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0"/>
      <c r="N71" s="10"/>
      <c r="O71" s="10"/>
      <c r="P71" s="12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0"/>
      <c r="N72" s="10"/>
      <c r="O72" s="10"/>
      <c r="P72" s="1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0"/>
      <c r="N73" s="10"/>
      <c r="O73" s="10"/>
      <c r="P73" s="12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0"/>
      <c r="N74" s="10"/>
      <c r="O74" s="10"/>
      <c r="P74" s="12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0"/>
      <c r="N75" s="10"/>
      <c r="O75" s="10"/>
      <c r="P75" s="12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0"/>
      <c r="N76" s="10"/>
      <c r="O76" s="10"/>
      <c r="P76" s="12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0"/>
      <c r="N77" s="10"/>
      <c r="O77" s="10"/>
      <c r="P77" s="12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0"/>
      <c r="N78" s="10"/>
      <c r="O78" s="10"/>
      <c r="P78" s="12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0"/>
      <c r="N79" s="10"/>
      <c r="O79" s="10"/>
      <c r="P79" s="12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0"/>
      <c r="N80" s="10"/>
      <c r="O80" s="10"/>
      <c r="P80" s="1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:33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0"/>
      <c r="N81" s="10"/>
      <c r="O81" s="10"/>
      <c r="P81" s="1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</sheetData>
  <sheetProtection/>
  <mergeCells count="38">
    <mergeCell ref="B56:F56"/>
    <mergeCell ref="B58:F58"/>
    <mergeCell ref="B41:F41"/>
    <mergeCell ref="B46:F46"/>
    <mergeCell ref="B50:F50"/>
    <mergeCell ref="B52:F52"/>
    <mergeCell ref="H20:H21"/>
    <mergeCell ref="I20:I21"/>
    <mergeCell ref="B39:J39"/>
    <mergeCell ref="B54:F54"/>
    <mergeCell ref="B20:B21"/>
    <mergeCell ref="C20:C21"/>
    <mergeCell ref="D20:D21"/>
    <mergeCell ref="G20:G21"/>
    <mergeCell ref="B35:Y36"/>
    <mergeCell ref="M20:M21"/>
    <mergeCell ref="M11:T11"/>
    <mergeCell ref="M13:S13"/>
    <mergeCell ref="O20:O21"/>
    <mergeCell ref="E20:E21"/>
    <mergeCell ref="F20:F21"/>
    <mergeCell ref="M17:O17"/>
    <mergeCell ref="P17:S17"/>
    <mergeCell ref="J20:J21"/>
    <mergeCell ref="AC19:AC20"/>
    <mergeCell ref="M7:S7"/>
    <mergeCell ref="M8:S8"/>
    <mergeCell ref="M12:S12"/>
    <mergeCell ref="N20:N21"/>
    <mergeCell ref="M9:S9"/>
    <mergeCell ref="M10:S10"/>
    <mergeCell ref="K20:K21"/>
    <mergeCell ref="L19:N19"/>
    <mergeCell ref="L20:L21"/>
    <mergeCell ref="M3:S3"/>
    <mergeCell ref="M4:S4"/>
    <mergeCell ref="M5:S5"/>
    <mergeCell ref="M6:S6"/>
  </mergeCells>
  <printOptions horizontalCentered="1"/>
  <pageMargins left="0.5905511811023623" right="0.3937007874015748" top="0.1968503937007874" bottom="0.1968503937007874" header="0.5118110236220472" footer="0.5118110236220472"/>
  <pageSetup horizontalDpi="300" verticalDpi="300" orientation="landscape" paperSize="9" scale="56" r:id="rId1"/>
  <rowBreaks count="1" manualBreakCount="1">
    <brk id="5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2014-01-15T08:32:32Z</cp:lastPrinted>
  <dcterms:modified xsi:type="dcterms:W3CDTF">2014-01-21T05:10:58Z</dcterms:modified>
  <cp:category/>
  <cp:version/>
  <cp:contentType/>
  <cp:contentStatus/>
</cp:coreProperties>
</file>