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2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<sst xmlns="http://schemas.openxmlformats.org/spreadsheetml/2006/main" count="109" uniqueCount="88">
  <si>
    <t>Приведенная площадь (кв.м)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</si>
  <si>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</si>
  <si>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</si>
  <si>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</si>
  <si>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2,8 подъезд</t>
  </si>
  <si>
    <t>Материал стен</t>
  </si>
  <si>
    <t>кирпич</t>
  </si>
  <si>
    <t>Место расположения ввода ХВС, отопления,ГВС: 8 подъезд</t>
  </si>
  <si>
    <t>Год постройки</t>
  </si>
  <si>
    <t>Место расположения приборов учета ХВС, отопления, ГВС: подъезд 8</t>
  </si>
  <si>
    <t>Этажность</t>
  </si>
  <si>
    <t>Количество теплоузлов -9</t>
  </si>
  <si>
    <t>Подъезды</t>
  </si>
  <si>
    <t xml:space="preserve">Принадлежность  ТОС: "Университетский", Егорова П.И. </t>
  </si>
  <si>
    <t>Площадь придомовой территории (кв.м.)</t>
  </si>
  <si>
    <t xml:space="preserve">Обслуживает ТУ №2 тел. 43-39-16 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</si>
  <si>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</si>
  <si>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</si>
  <si>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</si>
  <si>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</si>
  <si>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</si>
  <si>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</si>
  <si>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</si>
  <si>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</si>
  <si>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</si>
  <si>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</si>
  <si>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</si>
  <si>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</si>
  <si>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</si>
  <si>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</si>
  <si>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</si>
  <si>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</si>
  <si>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</si>
  <si>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</si>
  <si>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</si>
  <si>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</si>
  <si>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</si>
  <si>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</si>
  <si>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</si>
  <si>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</si>
  <si>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</si>
  <si>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</si>
  <si>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</si>
  <si>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 xml:space="preserve">
жилого дома ул. Университетская 22</t>
  </si>
  <si>
    <t xml:space="preserve">2. Сварочные, сантехнические </t>
  </si>
  <si>
    <t>3.Электромонтажные работы</t>
  </si>
  <si>
    <t xml:space="preserve">  Ед.изм.</t>
  </si>
  <si>
    <t>Электронный счет по текущему ремонту</t>
  </si>
  <si>
    <t>дома №22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</si>
  <si>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</si>
  <si>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</si>
  <si>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</si>
  <si>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</si>
  <si>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</si>
  <si>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</si>
  <si>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</si>
  <si>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</si>
  <si>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</si>
  <si>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</si>
  <si>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</si>
  <si>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кв.м.</t>
  </si>
  <si>
    <t>Цена на единицу работ, руб</t>
  </si>
  <si>
    <t>шт</t>
  </si>
  <si>
    <t>теплоузел</t>
  </si>
  <si>
    <t>дом</t>
  </si>
  <si>
    <t>кв.м</t>
  </si>
  <si>
    <t>Начислено прочих доходов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</si>
  <si>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</si>
  <si>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</si>
  <si>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>Электронный паспорт финансово-хозяйственной деятельности</t>
  </si>
  <si>
    <t>План работ на 2013 г.</t>
  </si>
  <si>
    <t>РЕЕСТР РАБОТ ПО ТЕКУЩЕМУ РЕМОНТУ ПО ВИДАМ РАБОТ И СТОИМОСТИ НА 2013ГОД</t>
  </si>
  <si>
    <t>Перевыполнение  ТР  на  01.01.2013год.</t>
  </si>
  <si>
    <t>Тариф на ТР 2013г. -2,80</t>
  </si>
  <si>
    <t>Дополнительные доходы на 2013г.</t>
  </si>
  <si>
    <t>Сумма  к выполнению ТР на 2013 год</t>
  </si>
  <si>
    <r>
      <t xml:space="preserve">4. Малярные работы </t>
    </r>
    <r>
      <rPr>
        <sz val="12"/>
        <color indexed="9"/>
        <rFont val="Times New Roman"/>
        <family val="1"/>
      </rPr>
      <t>(МАФ, контейнера 8шт.)</t>
    </r>
  </si>
  <si>
    <t>5. Подготовка к отопительному сезону</t>
  </si>
  <si>
    <t>6. Ремонт балконных козырьков</t>
  </si>
  <si>
    <t>7. Устройсво профограждения контейнеров</t>
  </si>
  <si>
    <t>8.Замена разводки ХВС</t>
  </si>
  <si>
    <t>выполнено</t>
  </si>
  <si>
    <t>остаток суммы к исполнению</t>
  </si>
  <si>
    <t>9. Изготовление и установка дверного блока на кровлю п.№2</t>
  </si>
  <si>
    <t>10.Замена контейнеров для сбора ТБО</t>
  </si>
  <si>
    <t>1.Ремонт мягкой кровли (кв.58,60,154,184,247,248,п.№7м/отд.),36, 105</t>
  </si>
  <si>
    <t>Мастер участка – Кошельков Андрей Георгиевич</t>
  </si>
  <si>
    <t xml:space="preserve">Председатель совета МКД- Филиппов А.А.Феногенова Татьяна Леонидовна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</si>
</sst>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2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3" fillId="0" borderId="13" xfId="33" applyFont="1" applyBorder="1" applyAlignment="1">
      <alignment vertical="top" wrapText="1"/>
      <protection/>
    </xf>
    <xf numFmtId="0" fontId="3" fillId="0" borderId="14" xfId="33" applyFont="1" applyBorder="1" applyAlignment="1">
      <alignment vertical="top" wrapText="1"/>
      <protection/>
    </xf>
    <xf numFmtId="0" fontId="3" fillId="0" borderId="15" xfId="33" applyFont="1" applyBorder="1" applyAlignment="1">
      <alignment vertical="top" wrapText="1"/>
      <protection/>
    </xf>
    <xf numFmtId="0" fontId="2" fillId="0" borderId="0" xfId="33" applyFont="1" applyBorder="1" applyAlignment="1">
      <alignment/>
      <protection/>
    </xf>
    <xf numFmtId="0" fontId="3" fillId="0" borderId="16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center" wrapText="1"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wrapText="1"/>
      <protection/>
    </xf>
    <xf numFmtId="0" fontId="2" fillId="0" borderId="0" xfId="33" applyFont="1" applyFill="1" applyBorder="1" applyAlignment="1">
      <alignment wrapText="1"/>
      <protection/>
    </xf>
    <xf numFmtId="0" fontId="3" fillId="0" borderId="0" xfId="33" applyFont="1" applyAlignment="1">
      <alignment horizontal="center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  <xf numFmtId="0" fontId="3" fillId="0" borderId="0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/>
      <protection/>
    </xf>
    <xf numFmtId="0" fontId="3" fillId="0" borderId="19" xfId="33" applyFont="1" applyBorder="1" applyAlignment="1">
      <alignment vertical="top" wrapText="1"/>
      <protection/>
    </xf>
    <xf numFmtId="0" fontId="3" fillId="0" borderId="20" xfId="33" applyFont="1" applyBorder="1" applyAlignment="1">
      <alignment vertical="top" wrapText="1"/>
      <protection/>
    </xf>
    <xf numFmtId="0" fontId="3" fillId="0" borderId="20" xfId="33" applyFont="1" applyBorder="1">
      <alignment/>
      <protection/>
    </xf>
    <xf numFmtId="0" fontId="3" fillId="0" borderId="21" xfId="33" applyFont="1" applyBorder="1" applyAlignment="1">
      <alignment vertical="top" wrapText="1"/>
      <protection/>
    </xf>
    <xf numFmtId="0" fontId="3" fillId="0" borderId="22" xfId="33" applyFont="1" applyBorder="1" applyAlignment="1">
      <alignment wrapText="1"/>
      <protection/>
    </xf>
    <xf numFmtId="0" fontId="3" fillId="0" borderId="20" xfId="33" applyFont="1" applyBorder="1" applyAlignment="1">
      <alignment wrapText="1"/>
      <protection/>
    </xf>
    <xf numFmtId="0" fontId="2" fillId="0" borderId="23" xfId="33" applyFont="1" applyBorder="1" applyAlignment="1">
      <alignment vertical="top" wrapText="1"/>
      <protection/>
    </xf>
    <xf numFmtId="0" fontId="2" fillId="0" borderId="24" xfId="33" applyFont="1" applyBorder="1" applyAlignment="1">
      <alignment horizontal="left"/>
      <protection/>
    </xf>
    <xf numFmtId="0" fontId="3" fillId="0" borderId="25" xfId="33" applyFont="1" applyBorder="1">
      <alignment/>
      <protection/>
    </xf>
    <xf numFmtId="0" fontId="2" fillId="0" borderId="26" xfId="33" applyFont="1" applyFill="1" applyBorder="1">
      <alignment/>
      <protection/>
    </xf>
    <xf numFmtId="1" fontId="2" fillId="0" borderId="26" xfId="33" applyNumberFormat="1" applyFont="1" applyBorder="1">
      <alignment/>
      <protection/>
    </xf>
    <xf numFmtId="1" fontId="2" fillId="0" borderId="27" xfId="33" applyNumberFormat="1" applyFont="1" applyBorder="1">
      <alignment/>
      <protection/>
    </xf>
    <xf numFmtId="1" fontId="2" fillId="0" borderId="28" xfId="3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2" fillId="0" borderId="16" xfId="33" applyFont="1" applyBorder="1" applyAlignment="1">
      <alignment horizontal="left"/>
      <protection/>
    </xf>
    <xf numFmtId="0" fontId="2" fillId="0" borderId="16" xfId="33" applyFont="1" applyBorder="1" applyAlignment="1">
      <alignment horizontal="center" wrapText="1"/>
      <protection/>
    </xf>
    <xf numFmtId="0" fontId="2" fillId="0" borderId="16" xfId="33" applyFont="1" applyBorder="1" applyAlignment="1">
      <alignment horizontal="left" wrapText="1"/>
      <protection/>
    </xf>
    <xf numFmtId="0" fontId="2" fillId="0" borderId="0" xfId="33" applyFont="1" applyAlignment="1">
      <alignment wrapText="1"/>
      <protection/>
    </xf>
    <xf numFmtId="166" fontId="2" fillId="0" borderId="16" xfId="59" applyNumberFormat="1" applyFont="1" applyBorder="1" applyAlignment="1">
      <alignment horizontal="center" wrapText="1"/>
    </xf>
    <xf numFmtId="166" fontId="2" fillId="0" borderId="16" xfId="59" applyNumberFormat="1" applyFont="1" applyFill="1" applyBorder="1" applyAlignment="1">
      <alignment horizontal="center" wrapText="1"/>
    </xf>
    <xf numFmtId="0" fontId="2" fillId="0" borderId="16" xfId="33" applyFont="1" applyBorder="1">
      <alignment/>
      <protection/>
    </xf>
    <xf numFmtId="0" fontId="2" fillId="0" borderId="29" xfId="33" applyFont="1" applyBorder="1">
      <alignment/>
      <protection/>
    </xf>
    <xf numFmtId="0" fontId="2" fillId="0" borderId="24" xfId="33" applyFont="1" applyBorder="1">
      <alignment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 applyAlignment="1">
      <alignment horizontal="center" wrapText="1"/>
      <protection/>
    </xf>
    <xf numFmtId="0" fontId="2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30" xfId="33" applyFont="1" applyBorder="1" applyAlignment="1">
      <alignment vertical="top" wrapText="1"/>
      <protection/>
    </xf>
    <xf numFmtId="0" fontId="2" fillId="0" borderId="31" xfId="33" applyFont="1" applyBorder="1" applyAlignment="1">
      <alignment vertical="top" wrapText="1"/>
      <protection/>
    </xf>
    <xf numFmtId="164" fontId="3" fillId="0" borderId="16" xfId="0" applyNumberFormat="1" applyFont="1" applyBorder="1" applyAlignment="1">
      <alignment/>
    </xf>
    <xf numFmtId="0" fontId="2" fillId="0" borderId="32" xfId="33" applyFont="1" applyBorder="1" applyAlignment="1">
      <alignment horizontal="center" wrapText="1"/>
      <protection/>
    </xf>
    <xf numFmtId="166" fontId="3" fillId="0" borderId="16" xfId="0" applyNumberFormat="1" applyFont="1" applyBorder="1" applyAlignment="1">
      <alignment/>
    </xf>
    <xf numFmtId="0" fontId="2" fillId="0" borderId="33" xfId="33" applyFont="1" applyBorder="1" applyAlignment="1">
      <alignment horizontal="left"/>
      <protection/>
    </xf>
    <xf numFmtId="0" fontId="2" fillId="0" borderId="32" xfId="33" applyFont="1" applyBorder="1" applyAlignment="1">
      <alignment horizontal="center"/>
      <protection/>
    </xf>
    <xf numFmtId="0" fontId="2" fillId="0" borderId="20" xfId="33" applyFont="1" applyBorder="1" applyAlignment="1">
      <alignment horizontal="left" wrapText="1"/>
      <protection/>
    </xf>
    <xf numFmtId="0" fontId="2" fillId="0" borderId="20" xfId="33" applyFont="1" applyBorder="1" applyAlignment="1">
      <alignment horizontal="left"/>
      <protection/>
    </xf>
    <xf numFmtId="0" fontId="2" fillId="0" borderId="20" xfId="33" applyFont="1" applyBorder="1">
      <alignment/>
      <protection/>
    </xf>
    <xf numFmtId="0" fontId="2" fillId="0" borderId="34" xfId="33" applyFont="1" applyBorder="1" applyAlignment="1">
      <alignment vertical="distributed" wrapText="1"/>
      <protection/>
    </xf>
    <xf numFmtId="0" fontId="2" fillId="0" borderId="26" xfId="33" applyFont="1" applyBorder="1">
      <alignment/>
      <protection/>
    </xf>
    <xf numFmtId="3" fontId="2" fillId="0" borderId="26" xfId="33" applyNumberFormat="1" applyFont="1" applyFill="1" applyBorder="1" applyAlignment="1">
      <alignment horizontal="center" wrapText="1"/>
      <protection/>
    </xf>
    <xf numFmtId="0" fontId="3" fillId="0" borderId="35" xfId="33" applyFont="1" applyFill="1" applyBorder="1" applyAlignment="1">
      <alignment horizontal="center" vertical="top" wrapText="1"/>
      <protection/>
    </xf>
    <xf numFmtId="0" fontId="3" fillId="0" borderId="0" xfId="0" applyFont="1" applyAlignment="1">
      <alignment wrapText="1"/>
    </xf>
    <xf numFmtId="0" fontId="3" fillId="0" borderId="10" xfId="33" applyFont="1" applyBorder="1" applyAlignment="1">
      <alignment horizontal="left" wrapText="1"/>
      <protection/>
    </xf>
    <xf numFmtId="0" fontId="3" fillId="0" borderId="16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right"/>
      <protection/>
    </xf>
    <xf numFmtId="0" fontId="3" fillId="0" borderId="0" xfId="33" applyFont="1" applyAlignment="1">
      <alignment horizontal="right"/>
      <protection/>
    </xf>
    <xf numFmtId="0" fontId="3" fillId="0" borderId="25" xfId="33" applyFont="1" applyBorder="1" applyAlignment="1">
      <alignment horizontal="right" wrapText="1"/>
      <protection/>
    </xf>
    <xf numFmtId="0" fontId="3" fillId="0" borderId="25" xfId="33" applyFont="1" applyBorder="1" applyAlignment="1">
      <alignment horizontal="right" vertical="top" wrapText="1"/>
      <protection/>
    </xf>
    <xf numFmtId="0" fontId="3" fillId="0" borderId="16" xfId="33" applyFont="1" applyBorder="1" applyAlignment="1">
      <alignment horizontal="right" vertical="top" wrapText="1"/>
      <protection/>
    </xf>
    <xf numFmtId="0" fontId="2" fillId="0" borderId="36" xfId="33" applyFont="1" applyBorder="1" applyAlignment="1">
      <alignment horizontal="right" vertical="top" wrapText="1"/>
      <protection/>
    </xf>
    <xf numFmtId="0" fontId="3" fillId="0" borderId="0" xfId="0" applyFont="1" applyAlignment="1">
      <alignment horizontal="right" wrapText="1"/>
    </xf>
    <xf numFmtId="0" fontId="2" fillId="0" borderId="0" xfId="33" applyFont="1" applyAlignment="1">
      <alignment horizontal="right"/>
      <protection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4" fillId="0" borderId="0" xfId="33" applyFont="1" applyAlignment="1">
      <alignment horizontal="right"/>
      <protection/>
    </xf>
    <xf numFmtId="0" fontId="2" fillId="0" borderId="37" xfId="33" applyFont="1" applyFill="1" applyBorder="1" applyAlignment="1">
      <alignment horizontal="center"/>
      <protection/>
    </xf>
    <xf numFmtId="0" fontId="2" fillId="0" borderId="37" xfId="33" applyFont="1" applyBorder="1">
      <alignment/>
      <protection/>
    </xf>
    <xf numFmtId="1" fontId="2" fillId="0" borderId="38" xfId="33" applyNumberFormat="1" applyFont="1" applyBorder="1">
      <alignment/>
      <protection/>
    </xf>
    <xf numFmtId="0" fontId="2" fillId="0" borderId="20" xfId="33" applyFont="1" applyFill="1" applyBorder="1" applyAlignment="1">
      <alignment horizontal="center"/>
      <protection/>
    </xf>
    <xf numFmtId="0" fontId="2" fillId="0" borderId="25" xfId="33" applyFont="1" applyBorder="1">
      <alignment/>
      <protection/>
    </xf>
    <xf numFmtId="0" fontId="3" fillId="0" borderId="20" xfId="33" applyFont="1" applyBorder="1" applyAlignment="1">
      <alignment horizontal="right" wrapText="1"/>
      <protection/>
    </xf>
    <xf numFmtId="1" fontId="3" fillId="0" borderId="20" xfId="33" applyNumberFormat="1" applyFont="1" applyBorder="1">
      <alignment/>
      <protection/>
    </xf>
    <xf numFmtId="1" fontId="2" fillId="0" borderId="34" xfId="33" applyNumberFormat="1" applyFont="1" applyBorder="1">
      <alignment/>
      <protection/>
    </xf>
    <xf numFmtId="166" fontId="2" fillId="0" borderId="39" xfId="33" applyNumberFormat="1" applyFont="1" applyBorder="1">
      <alignment/>
      <protection/>
    </xf>
    <xf numFmtId="1" fontId="3" fillId="0" borderId="22" xfId="33" applyNumberFormat="1" applyFont="1" applyBorder="1">
      <alignment/>
      <protection/>
    </xf>
    <xf numFmtId="0" fontId="3" fillId="0" borderId="40" xfId="33" applyFont="1" applyBorder="1">
      <alignment/>
      <protection/>
    </xf>
    <xf numFmtId="0" fontId="2" fillId="0" borderId="24" xfId="33" applyFont="1" applyBorder="1" applyAlignment="1">
      <alignment horizontal="center" wrapText="1"/>
      <protection/>
    </xf>
    <xf numFmtId="0" fontId="3" fillId="0" borderId="13" xfId="33" applyFont="1" applyFill="1" applyBorder="1" applyAlignment="1">
      <alignment horizontal="left" wrapText="1"/>
      <protection/>
    </xf>
    <xf numFmtId="0" fontId="3" fillId="0" borderId="14" xfId="33" applyFont="1" applyFill="1" applyBorder="1" applyAlignment="1">
      <alignment horizontal="center" vertical="top" wrapText="1"/>
      <protection/>
    </xf>
    <xf numFmtId="0" fontId="3" fillId="0" borderId="11" xfId="33" applyFont="1" applyFill="1" applyBorder="1" applyAlignment="1">
      <alignment horizontal="center" vertical="top" wrapText="1"/>
      <protection/>
    </xf>
    <xf numFmtId="0" fontId="3" fillId="0" borderId="13" xfId="33" applyFont="1" applyFill="1" applyBorder="1" applyAlignment="1">
      <alignment horizontal="center" vertical="top" wrapText="1"/>
      <protection/>
    </xf>
    <xf numFmtId="0" fontId="2" fillId="0" borderId="41" xfId="33" applyFont="1" applyFill="1" applyBorder="1" applyAlignment="1">
      <alignment horizontal="center" vertical="top" wrapText="1"/>
      <protection/>
    </xf>
    <xf numFmtId="0" fontId="3" fillId="0" borderId="16" xfId="33" applyFont="1" applyFill="1" applyBorder="1" applyAlignment="1">
      <alignment horizontal="center" vertical="top" wrapText="1"/>
      <protection/>
    </xf>
    <xf numFmtId="0" fontId="3" fillId="0" borderId="34" xfId="33" applyFont="1" applyBorder="1" applyAlignment="1">
      <alignment wrapText="1"/>
      <protection/>
    </xf>
    <xf numFmtId="0" fontId="3" fillId="0" borderId="26" xfId="33" applyFont="1" applyBorder="1" applyAlignment="1">
      <alignment vertical="top" wrapText="1"/>
      <protection/>
    </xf>
    <xf numFmtId="0" fontId="3" fillId="0" borderId="30" xfId="33" applyFont="1" applyBorder="1" applyAlignment="1">
      <alignment wrapText="1"/>
      <protection/>
    </xf>
    <xf numFmtId="0" fontId="3" fillId="0" borderId="31" xfId="33" applyFont="1" applyBorder="1" applyAlignment="1">
      <alignment vertical="top" wrapText="1"/>
      <protection/>
    </xf>
    <xf numFmtId="0" fontId="3" fillId="0" borderId="40" xfId="33" applyFont="1" applyBorder="1" applyAlignment="1">
      <alignment horizontal="right" vertical="top" wrapText="1"/>
      <protection/>
    </xf>
    <xf numFmtId="0" fontId="3" fillId="0" borderId="19" xfId="33" applyFont="1" applyBorder="1" applyAlignment="1">
      <alignment horizontal="left" vertical="center" wrapText="1"/>
      <protection/>
    </xf>
    <xf numFmtId="0" fontId="3" fillId="0" borderId="12" xfId="33" applyFont="1" applyBorder="1" applyAlignment="1">
      <alignment horizontal="center" wrapText="1"/>
      <protection/>
    </xf>
    <xf numFmtId="0" fontId="3" fillId="0" borderId="16" xfId="33" applyFont="1" applyBorder="1" applyAlignment="1">
      <alignment horizontal="center"/>
      <protection/>
    </xf>
    <xf numFmtId="0" fontId="3" fillId="0" borderId="15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2" xfId="33" applyFont="1" applyBorder="1" applyAlignment="1">
      <alignment horizontal="center"/>
      <protection/>
    </xf>
    <xf numFmtId="1" fontId="2" fillId="0" borderId="28" xfId="33" applyNumberFormat="1" applyFont="1" applyBorder="1" applyAlignment="1">
      <alignment horizontal="center"/>
      <protection/>
    </xf>
    <xf numFmtId="0" fontId="3" fillId="0" borderId="12" xfId="33" applyFont="1" applyFill="1" applyBorder="1" applyAlignment="1">
      <alignment horizontal="center" wrapText="1"/>
      <protection/>
    </xf>
    <xf numFmtId="0" fontId="3" fillId="0" borderId="17" xfId="33" applyFont="1" applyBorder="1" applyAlignment="1">
      <alignment horizontal="center" wrapText="1"/>
      <protection/>
    </xf>
    <xf numFmtId="0" fontId="3" fillId="0" borderId="16" xfId="33" applyFont="1" applyFill="1" applyBorder="1" applyAlignment="1">
      <alignment horizontal="center"/>
      <protection/>
    </xf>
    <xf numFmtId="1" fontId="3" fillId="0" borderId="16" xfId="33" applyNumberFormat="1" applyFont="1" applyFill="1" applyBorder="1" applyAlignment="1">
      <alignment horizontal="center"/>
      <protection/>
    </xf>
    <xf numFmtId="0" fontId="3" fillId="0" borderId="42" xfId="33" applyFont="1" applyBorder="1" applyAlignment="1">
      <alignment horizontal="center"/>
      <protection/>
    </xf>
    <xf numFmtId="0" fontId="3" fillId="0" borderId="15" xfId="33" applyFont="1" applyFill="1" applyBorder="1" applyAlignment="1">
      <alignment horizontal="center"/>
      <protection/>
    </xf>
    <xf numFmtId="2" fontId="3" fillId="0" borderId="15" xfId="33" applyNumberFormat="1" applyFont="1" applyFill="1" applyBorder="1" applyAlignment="1">
      <alignment horizontal="center"/>
      <protection/>
    </xf>
    <xf numFmtId="0" fontId="3" fillId="0" borderId="43" xfId="33" applyFont="1" applyBorder="1" applyAlignment="1">
      <alignment horizontal="center"/>
      <protection/>
    </xf>
    <xf numFmtId="0" fontId="3" fillId="0" borderId="43" xfId="33" applyFont="1" applyFill="1" applyBorder="1" applyAlignment="1">
      <alignment horizontal="center"/>
      <protection/>
    </xf>
    <xf numFmtId="2" fontId="3" fillId="0" borderId="11" xfId="33" applyNumberFormat="1" applyFont="1" applyFill="1" applyBorder="1" applyAlignment="1">
      <alignment horizontal="center"/>
      <protection/>
    </xf>
    <xf numFmtId="1" fontId="3" fillId="0" borderId="10" xfId="33" applyNumberFormat="1" applyFont="1" applyBorder="1" applyAlignment="1">
      <alignment horizontal="center"/>
      <protection/>
    </xf>
    <xf numFmtId="0" fontId="3" fillId="0" borderId="37" xfId="33" applyFont="1" applyBorder="1" applyAlignment="1">
      <alignment horizontal="center"/>
      <protection/>
    </xf>
    <xf numFmtId="0" fontId="3" fillId="0" borderId="44" xfId="33" applyFont="1" applyFill="1" applyBorder="1" applyAlignment="1">
      <alignment horizontal="center"/>
      <protection/>
    </xf>
    <xf numFmtId="0" fontId="3" fillId="0" borderId="18" xfId="33" applyFont="1" applyFill="1" applyBorder="1" applyAlignment="1">
      <alignment horizontal="center"/>
      <protection/>
    </xf>
    <xf numFmtId="2" fontId="3" fillId="0" borderId="13" xfId="33" applyNumberFormat="1" applyFont="1" applyFill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1" fontId="3" fillId="0" borderId="18" xfId="33" applyNumberFormat="1" applyFont="1" applyFill="1" applyBorder="1" applyAlignment="1">
      <alignment horizontal="center"/>
      <protection/>
    </xf>
    <xf numFmtId="0" fontId="3" fillId="0" borderId="18" xfId="33" applyFont="1" applyBorder="1" applyAlignment="1">
      <alignment horizontal="center"/>
      <protection/>
    </xf>
    <xf numFmtId="0" fontId="3" fillId="0" borderId="13" xfId="33" applyFont="1" applyBorder="1" applyAlignment="1">
      <alignment horizontal="center"/>
      <protection/>
    </xf>
    <xf numFmtId="0" fontId="3" fillId="0" borderId="17" xfId="33" applyFont="1" applyBorder="1" applyAlignment="1">
      <alignment horizontal="center"/>
      <protection/>
    </xf>
    <xf numFmtId="0" fontId="2" fillId="0" borderId="32" xfId="33" applyFont="1" applyBorder="1" applyAlignment="1">
      <alignment horizontal="center" wrapText="1"/>
      <protection/>
    </xf>
    <xf numFmtId="0" fontId="2" fillId="0" borderId="32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33" applyFont="1" applyBorder="1" applyAlignment="1">
      <alignment horizontal="center" vertical="top" wrapText="1"/>
      <protection/>
    </xf>
    <xf numFmtId="0" fontId="2" fillId="0" borderId="47" xfId="0" applyFont="1" applyBorder="1" applyAlignment="1">
      <alignment horizontal="center" vertical="top" wrapText="1"/>
    </xf>
    <xf numFmtId="0" fontId="3" fillId="0" borderId="16" xfId="33" applyFont="1" applyFill="1" applyBorder="1" applyAlignment="1">
      <alignment horizontal="left" vertical="center"/>
      <protection/>
    </xf>
    <xf numFmtId="0" fontId="3" fillId="0" borderId="25" xfId="33" applyFont="1" applyFill="1" applyBorder="1" applyAlignment="1">
      <alignment horizontal="left" vertical="center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3" fillId="0" borderId="25" xfId="33" applyFont="1" applyFill="1" applyBorder="1" applyAlignment="1">
      <alignment horizontal="center" vertical="center"/>
      <protection/>
    </xf>
    <xf numFmtId="0" fontId="2" fillId="0" borderId="26" xfId="33" applyFont="1" applyFill="1" applyBorder="1" applyAlignment="1">
      <alignment horizontal="center" vertical="center"/>
      <protection/>
    </xf>
    <xf numFmtId="0" fontId="2" fillId="0" borderId="39" xfId="33" applyFont="1" applyFill="1" applyBorder="1" applyAlignment="1">
      <alignment horizontal="center" vertical="center"/>
      <protection/>
    </xf>
    <xf numFmtId="0" fontId="3" fillId="0" borderId="32" xfId="33" applyFont="1" applyFill="1" applyBorder="1" applyAlignment="1">
      <alignment horizontal="center" vertical="center"/>
      <protection/>
    </xf>
    <xf numFmtId="0" fontId="3" fillId="0" borderId="45" xfId="33" applyFont="1" applyFill="1" applyBorder="1" applyAlignment="1">
      <alignment horizontal="center" vertical="center"/>
      <protection/>
    </xf>
    <xf numFmtId="0" fontId="3" fillId="0" borderId="16" xfId="33" applyFont="1" applyFill="1" applyBorder="1" applyAlignment="1">
      <alignment horizontal="left" vertical="center" wrapText="1"/>
      <protection/>
    </xf>
    <xf numFmtId="0" fontId="3" fillId="0" borderId="25" xfId="33" applyFont="1" applyFill="1" applyBorder="1" applyAlignment="1">
      <alignment horizontal="left" vertical="center" wrapText="1"/>
      <protection/>
    </xf>
    <xf numFmtId="0" fontId="2" fillId="0" borderId="48" xfId="33" applyFont="1" applyBorder="1" applyAlignment="1">
      <alignment horizontal="center" vertical="top" wrapText="1"/>
      <protection/>
    </xf>
    <xf numFmtId="0" fontId="2" fillId="0" borderId="47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49" xfId="33" applyFont="1" applyBorder="1" applyAlignment="1">
      <alignment horizontal="center" vertical="top" wrapText="1"/>
      <protection/>
    </xf>
    <xf numFmtId="0" fontId="2" fillId="0" borderId="5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45" xfId="33" applyFont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2" fillId="0" borderId="19" xfId="33" applyFont="1" applyBorder="1" applyAlignment="1">
      <alignment vertical="top" wrapText="1"/>
      <protection/>
    </xf>
    <xf numFmtId="0" fontId="2" fillId="0" borderId="0" xfId="33" applyFont="1" applyAlignment="1">
      <alignment wrapText="1"/>
      <protection/>
    </xf>
    <xf numFmtId="0" fontId="3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="75" zoomScaleNormal="75" zoomScalePageLayoutView="0" workbookViewId="0" topLeftCell="A1">
      <selection activeCell="L4" sqref="L4:S4"/>
    </sheetView>
  </sheetViews>
  <sheetFormatPr defaultColWidth="8.7109375" defaultRowHeight="12.75"/>
  <cols>
    <col min="1" max="1" width="5.28125" style="10" customWidth="1"/>
    <col min="2" max="2" width="51.8515625" style="10" customWidth="1"/>
    <col min="3" max="10" width="0" style="10" hidden="1" customWidth="1"/>
    <col min="11" max="11" width="12.421875" style="11" customWidth="1"/>
    <col min="12" max="13" width="12.421875" style="10" customWidth="1"/>
    <col min="14" max="14" width="9.421875" style="87" customWidth="1"/>
    <col min="15" max="15" width="10.00390625" style="10" customWidth="1"/>
    <col min="16" max="16" width="10.7109375" style="10" customWidth="1"/>
    <col min="17" max="17" width="9.57421875" style="10" customWidth="1"/>
    <col min="18" max="18" width="13.00390625" style="10" customWidth="1"/>
    <col min="19" max="19" width="10.140625" style="10" customWidth="1"/>
    <col min="20" max="20" width="11.28125" style="10" customWidth="1"/>
    <col min="21" max="21" width="10.28125" style="10" customWidth="1"/>
    <col min="22" max="22" width="9.7109375" style="10" customWidth="1"/>
    <col min="23" max="23" width="10.7109375" style="10" customWidth="1"/>
    <col min="24" max="24" width="12.28125" style="10" customWidth="1"/>
    <col min="25" max="25" width="9.7109375" style="10" customWidth="1"/>
    <col min="26" max="26" width="10.421875" style="10" customWidth="1"/>
    <col min="27" max="27" width="9.8515625" style="10" customWidth="1"/>
    <col min="28" max="28" width="13.140625" style="10" customWidth="1"/>
    <col min="29" max="29" width="14.421875" style="10" customWidth="1"/>
    <col min="30" max="16384" width="8.7109375" style="10" customWidth="1"/>
  </cols>
  <sheetData>
    <row r="1" spans="1:14" s="12" customFormat="1" ht="15.75">
      <c r="A1" s="21" t="s">
        <v>69</v>
      </c>
      <c r="B1" s="9"/>
      <c r="C1" s="9"/>
      <c r="D1" s="9"/>
      <c r="E1" s="9"/>
      <c r="F1" s="9"/>
      <c r="G1" s="9"/>
      <c r="H1" s="9"/>
      <c r="I1" s="9"/>
      <c r="J1" s="9"/>
      <c r="K1" s="9"/>
      <c r="L1" s="21"/>
      <c r="M1" s="9"/>
      <c r="N1" s="73"/>
    </row>
    <row r="2" spans="1:14" s="12" customFormat="1" ht="16.5" thickBot="1">
      <c r="A2" s="21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N2" s="74"/>
    </row>
    <row r="3" spans="1:27" s="12" customFormat="1" ht="15.75">
      <c r="A3" s="13"/>
      <c r="B3" s="61" t="s">
        <v>0</v>
      </c>
      <c r="C3" s="62"/>
      <c r="D3" s="62"/>
      <c r="E3" s="62"/>
      <c r="F3" s="62"/>
      <c r="G3" s="62"/>
      <c r="H3" s="62"/>
      <c r="I3" s="62"/>
      <c r="J3" s="62"/>
      <c r="K3" s="59">
        <v>16544.76</v>
      </c>
      <c r="L3" s="149" t="s">
        <v>1</v>
      </c>
      <c r="M3" s="149"/>
      <c r="N3" s="149"/>
      <c r="O3" s="149"/>
      <c r="P3" s="149"/>
      <c r="Q3" s="149"/>
      <c r="R3" s="149"/>
      <c r="S3" s="150"/>
      <c r="T3" s="14"/>
      <c r="U3" s="14"/>
      <c r="V3" s="14"/>
      <c r="W3" s="14"/>
      <c r="X3" s="14"/>
      <c r="Y3" s="14"/>
      <c r="Z3" s="14"/>
      <c r="AA3" s="14"/>
    </row>
    <row r="4" spans="2:27" s="15" customFormat="1" ht="15.75">
      <c r="B4" s="63" t="s">
        <v>2</v>
      </c>
      <c r="C4" s="39"/>
      <c r="D4" s="39"/>
      <c r="E4" s="39"/>
      <c r="F4" s="39"/>
      <c r="G4" s="39"/>
      <c r="H4" s="39"/>
      <c r="I4" s="39"/>
      <c r="J4" s="39"/>
      <c r="K4" s="38">
        <v>280</v>
      </c>
      <c r="L4" s="151" t="s">
        <v>87</v>
      </c>
      <c r="M4" s="151"/>
      <c r="N4" s="151"/>
      <c r="O4" s="151"/>
      <c r="P4" s="151"/>
      <c r="Q4" s="151"/>
      <c r="R4" s="151"/>
      <c r="S4" s="152"/>
      <c r="T4" s="16"/>
      <c r="U4" s="16"/>
      <c r="V4" s="16"/>
      <c r="W4" s="16"/>
      <c r="X4" s="16"/>
      <c r="Y4" s="40"/>
      <c r="Z4" s="40"/>
      <c r="AA4" s="40"/>
    </row>
    <row r="5" spans="2:27" s="12" customFormat="1" ht="15.75">
      <c r="B5" s="64" t="s">
        <v>3</v>
      </c>
      <c r="C5" s="37"/>
      <c r="D5" s="37"/>
      <c r="E5" s="37"/>
      <c r="F5" s="37"/>
      <c r="G5" s="37"/>
      <c r="H5" s="37"/>
      <c r="I5" s="37"/>
      <c r="J5" s="37"/>
      <c r="K5" s="38">
        <v>807</v>
      </c>
      <c r="L5" s="143" t="s">
        <v>4</v>
      </c>
      <c r="M5" s="143"/>
      <c r="N5" s="143"/>
      <c r="O5" s="143"/>
      <c r="P5" s="143"/>
      <c r="Q5" s="143"/>
      <c r="R5" s="143"/>
      <c r="S5" s="144"/>
      <c r="T5" s="14"/>
      <c r="U5" s="14"/>
      <c r="V5" s="14"/>
      <c r="W5" s="14"/>
      <c r="X5" s="14"/>
      <c r="Y5" s="14"/>
      <c r="Z5" s="14"/>
      <c r="AA5" s="14"/>
    </row>
    <row r="6" spans="2:27" s="12" customFormat="1" ht="15.75">
      <c r="B6" s="64" t="s">
        <v>5</v>
      </c>
      <c r="C6" s="37"/>
      <c r="D6" s="37"/>
      <c r="E6" s="37"/>
      <c r="F6" s="37"/>
      <c r="G6" s="37"/>
      <c r="H6" s="37"/>
      <c r="I6" s="37"/>
      <c r="J6" s="37"/>
      <c r="K6" s="38" t="s">
        <v>6</v>
      </c>
      <c r="L6" s="143" t="s">
        <v>7</v>
      </c>
      <c r="M6" s="143"/>
      <c r="N6" s="143"/>
      <c r="O6" s="143"/>
      <c r="P6" s="143"/>
      <c r="Q6" s="143"/>
      <c r="R6" s="143"/>
      <c r="S6" s="144"/>
      <c r="T6" s="14"/>
      <c r="U6" s="14"/>
      <c r="V6" s="14"/>
      <c r="W6" s="14"/>
      <c r="X6" s="14"/>
      <c r="Y6" s="14"/>
      <c r="Z6" s="14"/>
      <c r="AA6" s="14"/>
    </row>
    <row r="7" spans="2:27" s="12" customFormat="1" ht="15.75">
      <c r="B7" s="64" t="s">
        <v>8</v>
      </c>
      <c r="C7" s="37"/>
      <c r="D7" s="37"/>
      <c r="E7" s="37"/>
      <c r="F7" s="37"/>
      <c r="G7" s="37"/>
      <c r="H7" s="37"/>
      <c r="I7" s="37"/>
      <c r="J7" s="37"/>
      <c r="K7" s="38">
        <v>1990</v>
      </c>
      <c r="L7" s="143" t="s">
        <v>9</v>
      </c>
      <c r="M7" s="143"/>
      <c r="N7" s="143"/>
      <c r="O7" s="143"/>
      <c r="P7" s="143"/>
      <c r="Q7" s="143"/>
      <c r="R7" s="143"/>
      <c r="S7" s="144"/>
      <c r="T7" s="14"/>
      <c r="U7" s="14"/>
      <c r="V7" s="14"/>
      <c r="W7" s="14"/>
      <c r="X7" s="14"/>
      <c r="Y7" s="14"/>
      <c r="Z7" s="14"/>
      <c r="AA7" s="14"/>
    </row>
    <row r="8" spans="2:27" s="12" customFormat="1" ht="15.75">
      <c r="B8" s="64" t="s">
        <v>10</v>
      </c>
      <c r="C8" s="37"/>
      <c r="D8" s="37"/>
      <c r="E8" s="37"/>
      <c r="F8" s="37"/>
      <c r="G8" s="37"/>
      <c r="H8" s="37"/>
      <c r="I8" s="37"/>
      <c r="J8" s="37"/>
      <c r="K8" s="38">
        <v>10</v>
      </c>
      <c r="L8" s="143" t="s">
        <v>11</v>
      </c>
      <c r="M8" s="143"/>
      <c r="N8" s="143"/>
      <c r="O8" s="143"/>
      <c r="P8" s="143"/>
      <c r="Q8" s="143"/>
      <c r="R8" s="143"/>
      <c r="S8" s="144"/>
      <c r="T8" s="14"/>
      <c r="U8" s="14"/>
      <c r="V8" s="14"/>
      <c r="W8" s="14"/>
      <c r="X8" s="14"/>
      <c r="Y8" s="14"/>
      <c r="Z8" s="14"/>
      <c r="AA8" s="14"/>
    </row>
    <row r="9" spans="2:27" s="12" customFormat="1" ht="15.75">
      <c r="B9" s="64" t="s">
        <v>12</v>
      </c>
      <c r="C9" s="37"/>
      <c r="D9" s="37"/>
      <c r="E9" s="37"/>
      <c r="F9" s="37"/>
      <c r="G9" s="37"/>
      <c r="H9" s="37"/>
      <c r="I9" s="37"/>
      <c r="J9" s="37"/>
      <c r="K9" s="38">
        <v>9</v>
      </c>
      <c r="L9" s="143" t="s">
        <v>13</v>
      </c>
      <c r="M9" s="143"/>
      <c r="N9" s="143"/>
      <c r="O9" s="143"/>
      <c r="P9" s="143"/>
      <c r="Q9" s="143"/>
      <c r="R9" s="143"/>
      <c r="S9" s="144"/>
      <c r="T9" s="14"/>
      <c r="U9" s="14"/>
      <c r="V9" s="14"/>
      <c r="W9" s="14"/>
      <c r="X9" s="14"/>
      <c r="Y9" s="14"/>
      <c r="Z9" s="14"/>
      <c r="AA9" s="14"/>
    </row>
    <row r="10" spans="2:27" s="12" customFormat="1" ht="15.75">
      <c r="B10" s="64" t="s">
        <v>14</v>
      </c>
      <c r="C10" s="37"/>
      <c r="D10" s="37"/>
      <c r="E10" s="37"/>
      <c r="F10" s="37"/>
      <c r="G10" s="37"/>
      <c r="H10" s="37"/>
      <c r="I10" s="37"/>
      <c r="J10" s="37"/>
      <c r="K10" s="38">
        <v>2272.47</v>
      </c>
      <c r="L10" s="143" t="s">
        <v>15</v>
      </c>
      <c r="M10" s="143"/>
      <c r="N10" s="143"/>
      <c r="O10" s="143"/>
      <c r="P10" s="143"/>
      <c r="Q10" s="143"/>
      <c r="R10" s="143"/>
      <c r="S10" s="144"/>
      <c r="T10" s="14"/>
      <c r="U10" s="14"/>
      <c r="V10" s="14"/>
      <c r="W10" s="14"/>
      <c r="X10" s="14"/>
      <c r="Y10" s="14"/>
      <c r="Z10" s="14"/>
      <c r="AA10" s="14"/>
    </row>
    <row r="11" spans="2:27" s="12" customFormat="1" ht="15.75">
      <c r="B11" s="64" t="s">
        <v>16</v>
      </c>
      <c r="C11" s="37"/>
      <c r="D11" s="37"/>
      <c r="E11" s="37"/>
      <c r="F11" s="37"/>
      <c r="G11" s="37"/>
      <c r="H11" s="37"/>
      <c r="I11" s="37"/>
      <c r="J11" s="37"/>
      <c r="K11" s="38">
        <v>1816.6</v>
      </c>
      <c r="L11" s="143" t="s">
        <v>86</v>
      </c>
      <c r="M11" s="143"/>
      <c r="N11" s="143"/>
      <c r="O11" s="143"/>
      <c r="P11" s="143"/>
      <c r="Q11" s="143"/>
      <c r="R11" s="143"/>
      <c r="S11" s="144"/>
      <c r="T11" s="14"/>
      <c r="U11" s="14"/>
      <c r="V11" s="14"/>
      <c r="W11" s="14"/>
      <c r="X11" s="14"/>
      <c r="Y11" s="14"/>
      <c r="Z11" s="14"/>
      <c r="AA11" s="14"/>
    </row>
    <row r="12" spans="2:27" s="12" customFormat="1" ht="15.75">
      <c r="B12" s="64" t="s">
        <v>17</v>
      </c>
      <c r="C12" s="37"/>
      <c r="D12" s="37"/>
      <c r="E12" s="37"/>
      <c r="F12" s="37"/>
      <c r="G12" s="37"/>
      <c r="H12" s="37"/>
      <c r="I12" s="37"/>
      <c r="J12" s="37"/>
      <c r="K12" s="38">
        <v>2300</v>
      </c>
      <c r="L12" s="143"/>
      <c r="M12" s="143"/>
      <c r="N12" s="143"/>
      <c r="O12" s="143"/>
      <c r="P12" s="143"/>
      <c r="Q12" s="143"/>
      <c r="R12" s="143"/>
      <c r="S12" s="144"/>
      <c r="T12" s="14"/>
      <c r="U12" s="14"/>
      <c r="V12" s="14"/>
      <c r="W12" s="14"/>
      <c r="X12" s="14"/>
      <c r="Y12" s="14"/>
      <c r="Z12" s="14"/>
      <c r="AA12" s="14"/>
    </row>
    <row r="13" spans="2:27" s="12" customFormat="1" ht="15.75">
      <c r="B13" s="64" t="s">
        <v>18</v>
      </c>
      <c r="C13" s="37"/>
      <c r="D13" s="37"/>
      <c r="E13" s="37"/>
      <c r="F13" s="37"/>
      <c r="G13" s="37"/>
      <c r="H13" s="37"/>
      <c r="I13" s="37"/>
      <c r="J13" s="37"/>
      <c r="K13" s="38">
        <v>9</v>
      </c>
      <c r="L13" s="145"/>
      <c r="M13" s="145"/>
      <c r="N13" s="145"/>
      <c r="O13" s="145"/>
      <c r="P13" s="145"/>
      <c r="Q13" s="145"/>
      <c r="R13" s="145"/>
      <c r="S13" s="146"/>
      <c r="T13" s="14"/>
      <c r="U13" s="14"/>
      <c r="V13" s="14"/>
      <c r="W13" s="14"/>
      <c r="X13" s="14"/>
      <c r="Y13" s="14"/>
      <c r="Z13" s="14"/>
      <c r="AA13" s="14"/>
    </row>
    <row r="14" spans="2:27" s="12" customFormat="1" ht="15.75">
      <c r="B14" s="64" t="s">
        <v>72</v>
      </c>
      <c r="C14" s="37"/>
      <c r="D14" s="37"/>
      <c r="E14" s="37"/>
      <c r="F14" s="37"/>
      <c r="G14" s="37"/>
      <c r="H14" s="37"/>
      <c r="I14" s="37"/>
      <c r="J14" s="37"/>
      <c r="K14" s="41">
        <v>-256242</v>
      </c>
      <c r="L14" s="145"/>
      <c r="M14" s="145"/>
      <c r="N14" s="145"/>
      <c r="O14" s="145"/>
      <c r="P14" s="145"/>
      <c r="Q14" s="145"/>
      <c r="R14" s="145"/>
      <c r="S14" s="146"/>
      <c r="T14" s="14"/>
      <c r="U14" s="14"/>
      <c r="V14" s="14"/>
      <c r="W14" s="14"/>
      <c r="X14" s="14"/>
      <c r="Y14" s="14"/>
      <c r="Z14" s="14"/>
      <c r="AA14" s="14"/>
    </row>
    <row r="15" spans="2:27" s="12" customFormat="1" ht="15.75">
      <c r="B15" s="64" t="s">
        <v>73</v>
      </c>
      <c r="C15" s="37"/>
      <c r="D15" s="37"/>
      <c r="E15" s="37"/>
      <c r="F15" s="37"/>
      <c r="G15" s="37"/>
      <c r="H15" s="37"/>
      <c r="I15" s="37"/>
      <c r="J15" s="37"/>
      <c r="K15" s="41">
        <f>(2.8*12*K3)*0.94</f>
        <v>522549.69983999984</v>
      </c>
      <c r="L15" s="145"/>
      <c r="M15" s="145"/>
      <c r="N15" s="145"/>
      <c r="O15" s="145"/>
      <c r="P15" s="145"/>
      <c r="Q15" s="145"/>
      <c r="R15" s="145"/>
      <c r="S15" s="146"/>
      <c r="T15" s="14"/>
      <c r="U15" s="14"/>
      <c r="V15" s="14"/>
      <c r="W15" s="14"/>
      <c r="X15" s="14"/>
      <c r="Y15" s="14"/>
      <c r="Z15" s="14"/>
      <c r="AA15" s="14"/>
    </row>
    <row r="16" spans="2:27" s="12" customFormat="1" ht="15.75">
      <c r="B16" s="64" t="s">
        <v>74</v>
      </c>
      <c r="C16" s="37"/>
      <c r="D16" s="37"/>
      <c r="E16" s="37"/>
      <c r="F16" s="37"/>
      <c r="G16" s="37"/>
      <c r="H16" s="37"/>
      <c r="I16" s="37"/>
      <c r="J16" s="37"/>
      <c r="K16" s="42">
        <v>30405</v>
      </c>
      <c r="L16" s="145"/>
      <c r="M16" s="145"/>
      <c r="N16" s="145"/>
      <c r="O16" s="145"/>
      <c r="P16" s="145"/>
      <c r="Q16" s="145"/>
      <c r="R16" s="145"/>
      <c r="S16" s="146"/>
      <c r="T16" s="14"/>
      <c r="U16" s="14"/>
      <c r="V16" s="14"/>
      <c r="W16" s="14"/>
      <c r="X16" s="14"/>
      <c r="Y16" s="14"/>
      <c r="Z16" s="14"/>
      <c r="AA16" s="14"/>
    </row>
    <row r="17" spans="2:27" s="12" customFormat="1" ht="15.75">
      <c r="B17" s="65" t="s">
        <v>75</v>
      </c>
      <c r="C17" s="43"/>
      <c r="D17" s="43"/>
      <c r="E17" s="43"/>
      <c r="F17" s="43"/>
      <c r="G17" s="43"/>
      <c r="H17" s="43"/>
      <c r="I17" s="43"/>
      <c r="J17" s="43"/>
      <c r="K17" s="42">
        <f>SUM(K14:K16)</f>
        <v>296712.69983999984</v>
      </c>
      <c r="L17" s="145"/>
      <c r="M17" s="145"/>
      <c r="N17" s="145"/>
      <c r="O17" s="145"/>
      <c r="P17" s="145"/>
      <c r="Q17" s="145"/>
      <c r="R17" s="145"/>
      <c r="S17" s="146"/>
      <c r="T17" s="14"/>
      <c r="U17" s="14"/>
      <c r="V17" s="14"/>
      <c r="W17" s="14"/>
      <c r="X17" s="14"/>
      <c r="Y17" s="14"/>
      <c r="Z17" s="14"/>
      <c r="AA17" s="14"/>
    </row>
    <row r="18" spans="2:25" s="12" customFormat="1" ht="16.5" thickBot="1">
      <c r="B18" s="66"/>
      <c r="C18" s="67"/>
      <c r="D18" s="67"/>
      <c r="E18" s="67"/>
      <c r="F18" s="67"/>
      <c r="G18" s="67"/>
      <c r="H18" s="67"/>
      <c r="I18" s="67"/>
      <c r="J18" s="67"/>
      <c r="K18" s="68"/>
      <c r="L18" s="147"/>
      <c r="M18" s="147"/>
      <c r="N18" s="147"/>
      <c r="O18" s="147"/>
      <c r="P18" s="147"/>
      <c r="Q18" s="147"/>
      <c r="R18" s="147"/>
      <c r="S18" s="148"/>
      <c r="T18" s="14"/>
      <c r="U18" s="14"/>
      <c r="V18" s="14"/>
      <c r="W18" s="14"/>
      <c r="X18" s="14"/>
      <c r="Y18" s="14"/>
    </row>
    <row r="19" spans="11:24" s="12" customFormat="1" ht="23.25" customHeight="1" thickBot="1">
      <c r="K19" s="17"/>
      <c r="N19" s="74"/>
      <c r="Q19" s="7"/>
      <c r="R19" s="7"/>
      <c r="S19" s="7"/>
      <c r="T19" s="7"/>
      <c r="U19" s="7"/>
      <c r="V19" s="7"/>
      <c r="W19" s="7"/>
      <c r="X19" s="7"/>
    </row>
    <row r="20" spans="2:31" s="14" customFormat="1" ht="30" customHeight="1">
      <c r="B20" s="44"/>
      <c r="C20" s="45"/>
      <c r="D20" s="45"/>
      <c r="E20" s="45"/>
      <c r="F20" s="45"/>
      <c r="G20" s="45"/>
      <c r="H20" s="45"/>
      <c r="I20" s="45"/>
      <c r="J20" s="45"/>
      <c r="K20" s="138" t="s">
        <v>70</v>
      </c>
      <c r="L20" s="139"/>
      <c r="M20" s="139"/>
      <c r="N20" s="140"/>
      <c r="O20" s="99"/>
      <c r="P20" s="29" t="s">
        <v>71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61" t="s">
        <v>81</v>
      </c>
      <c r="AC20" s="161" t="s">
        <v>82</v>
      </c>
      <c r="AD20" s="21"/>
      <c r="AE20" s="21"/>
    </row>
    <row r="21" spans="2:29" s="14" customFormat="1" ht="30" customHeight="1">
      <c r="B21" s="163" t="s">
        <v>19</v>
      </c>
      <c r="C21" s="155" t="s">
        <v>20</v>
      </c>
      <c r="D21" s="155" t="s">
        <v>21</v>
      </c>
      <c r="E21" s="155" t="s">
        <v>22</v>
      </c>
      <c r="F21" s="155" t="s">
        <v>23</v>
      </c>
      <c r="G21" s="155" t="s">
        <v>24</v>
      </c>
      <c r="H21" s="155" t="s">
        <v>25</v>
      </c>
      <c r="I21" s="155" t="s">
        <v>26</v>
      </c>
      <c r="J21" s="155" t="s">
        <v>27</v>
      </c>
      <c r="K21" s="141" t="s">
        <v>57</v>
      </c>
      <c r="L21" s="153" t="s">
        <v>58</v>
      </c>
      <c r="M21" s="153" t="s">
        <v>61</v>
      </c>
      <c r="N21" s="158" t="s">
        <v>59</v>
      </c>
      <c r="O21" s="156" t="s">
        <v>46</v>
      </c>
      <c r="P21" s="46" t="s">
        <v>28</v>
      </c>
      <c r="Q21" s="46" t="s">
        <v>29</v>
      </c>
      <c r="R21" s="46" t="s">
        <v>30</v>
      </c>
      <c r="S21" s="46" t="s">
        <v>31</v>
      </c>
      <c r="T21" s="46" t="s">
        <v>32</v>
      </c>
      <c r="U21" s="46" t="s">
        <v>33</v>
      </c>
      <c r="V21" s="46" t="s">
        <v>34</v>
      </c>
      <c r="W21" s="46" t="s">
        <v>35</v>
      </c>
      <c r="X21" s="46" t="s">
        <v>36</v>
      </c>
      <c r="Y21" s="46" t="s">
        <v>37</v>
      </c>
      <c r="Z21" s="46" t="s">
        <v>38</v>
      </c>
      <c r="AA21" s="88" t="s">
        <v>39</v>
      </c>
      <c r="AB21" s="91" t="s">
        <v>40</v>
      </c>
      <c r="AC21" s="162"/>
    </row>
    <row r="22" spans="2:29" s="14" customFormat="1" ht="20.25" customHeight="1">
      <c r="B22" s="163"/>
      <c r="C22" s="155"/>
      <c r="D22" s="155"/>
      <c r="E22" s="155"/>
      <c r="F22" s="155"/>
      <c r="G22" s="155"/>
      <c r="H22" s="155"/>
      <c r="I22" s="155"/>
      <c r="J22" s="155"/>
      <c r="K22" s="142"/>
      <c r="L22" s="154"/>
      <c r="M22" s="154"/>
      <c r="N22" s="159"/>
      <c r="O22" s="157"/>
      <c r="P22" s="47"/>
      <c r="Q22" s="47"/>
      <c r="R22" s="47"/>
      <c r="S22" s="48"/>
      <c r="T22" s="48"/>
      <c r="U22" s="48"/>
      <c r="V22" s="48"/>
      <c r="W22" s="48"/>
      <c r="X22" s="48"/>
      <c r="Y22" s="48"/>
      <c r="Z22" s="48"/>
      <c r="AA22" s="89"/>
      <c r="AB22" s="65"/>
      <c r="AC22" s="92"/>
    </row>
    <row r="23" spans="2:29" s="12" customFormat="1" ht="31.5">
      <c r="B23" s="111" t="s">
        <v>85</v>
      </c>
      <c r="C23" s="71"/>
      <c r="D23" s="71"/>
      <c r="E23" s="71"/>
      <c r="F23" s="71"/>
      <c r="G23" s="71"/>
      <c r="H23" s="71"/>
      <c r="I23" s="71"/>
      <c r="J23" s="71"/>
      <c r="K23" s="72" t="s">
        <v>60</v>
      </c>
      <c r="L23" s="72"/>
      <c r="M23" s="72"/>
      <c r="N23" s="75">
        <v>80000</v>
      </c>
      <c r="O23" s="100" t="s">
        <v>41</v>
      </c>
      <c r="P23" s="118"/>
      <c r="Q23" s="118"/>
      <c r="R23" s="118"/>
      <c r="S23" s="112"/>
      <c r="T23" s="112">
        <v>48286.46</v>
      </c>
      <c r="U23" s="112"/>
      <c r="V23" s="112"/>
      <c r="W23" s="112">
        <v>13193.9</v>
      </c>
      <c r="X23" s="112">
        <v>10671.02</v>
      </c>
      <c r="Y23" s="112"/>
      <c r="Z23" s="112"/>
      <c r="AA23" s="119"/>
      <c r="AB23" s="93">
        <f aca="true" t="shared" si="0" ref="AB23:AB29">SUM(P23:AA23)</f>
        <v>72151.38</v>
      </c>
      <c r="AC23" s="30"/>
    </row>
    <row r="24" spans="2:29" s="12" customFormat="1" ht="18" customHeight="1">
      <c r="B24" s="23" t="s">
        <v>44</v>
      </c>
      <c r="C24" s="4"/>
      <c r="D24" s="3"/>
      <c r="E24" s="3"/>
      <c r="F24" s="3"/>
      <c r="G24" s="3"/>
      <c r="H24" s="3"/>
      <c r="I24" s="3"/>
      <c r="J24" s="18"/>
      <c r="K24" s="8"/>
      <c r="L24" s="8"/>
      <c r="M24" s="8"/>
      <c r="N24" s="76"/>
      <c r="O24" s="69" t="s">
        <v>41</v>
      </c>
      <c r="P24" s="120">
        <f>11033.83+2120.56</f>
        <v>13154.39</v>
      </c>
      <c r="Q24" s="121"/>
      <c r="R24" s="120">
        <v>4673.14</v>
      </c>
      <c r="S24" s="113"/>
      <c r="T24" s="113"/>
      <c r="U24" s="113"/>
      <c r="V24" s="113">
        <v>2164.63</v>
      </c>
      <c r="W24" s="113"/>
      <c r="X24" s="113">
        <v>122133.31</v>
      </c>
      <c r="Y24" s="113"/>
      <c r="Z24" s="113">
        <v>950.64</v>
      </c>
      <c r="AA24" s="122">
        <v>952.53</v>
      </c>
      <c r="AB24" s="24">
        <f t="shared" si="0"/>
        <v>144028.64</v>
      </c>
      <c r="AC24" s="30"/>
    </row>
    <row r="25" spans="2:29" s="12" customFormat="1" ht="15.75">
      <c r="B25" s="24" t="s">
        <v>45</v>
      </c>
      <c r="C25" s="5"/>
      <c r="D25" s="6"/>
      <c r="E25" s="6"/>
      <c r="F25" s="6"/>
      <c r="G25" s="6"/>
      <c r="H25" s="6"/>
      <c r="I25" s="6"/>
      <c r="J25" s="6"/>
      <c r="K25" s="8"/>
      <c r="L25" s="8"/>
      <c r="M25" s="8"/>
      <c r="N25" s="76"/>
      <c r="O25" s="101" t="s">
        <v>41</v>
      </c>
      <c r="P25" s="123"/>
      <c r="Q25" s="123"/>
      <c r="R25" s="124"/>
      <c r="S25" s="114"/>
      <c r="T25" s="114"/>
      <c r="U25" s="114"/>
      <c r="V25" s="114"/>
      <c r="W25" s="114"/>
      <c r="X25" s="114"/>
      <c r="Y25" s="114"/>
      <c r="Z25" s="114"/>
      <c r="AA25" s="125"/>
      <c r="AB25" s="24">
        <f t="shared" si="0"/>
        <v>0</v>
      </c>
      <c r="AC25" s="30"/>
    </row>
    <row r="26" spans="2:29" s="12" customFormat="1" ht="15.75" customHeight="1">
      <c r="B26" s="22" t="s">
        <v>76</v>
      </c>
      <c r="C26" s="2"/>
      <c r="D26" s="1"/>
      <c r="E26" s="1"/>
      <c r="F26" s="1"/>
      <c r="G26" s="1"/>
      <c r="H26" s="1"/>
      <c r="I26" s="1"/>
      <c r="J26" s="1"/>
      <c r="K26" s="8" t="s">
        <v>64</v>
      </c>
      <c r="L26" s="8"/>
      <c r="M26" s="8"/>
      <c r="N26" s="76"/>
      <c r="O26" s="102" t="s">
        <v>41</v>
      </c>
      <c r="P26" s="126"/>
      <c r="Q26" s="120"/>
      <c r="R26" s="127"/>
      <c r="S26" s="115"/>
      <c r="T26" s="128"/>
      <c r="U26" s="115"/>
      <c r="V26" s="115"/>
      <c r="W26" s="115"/>
      <c r="X26" s="115"/>
      <c r="Y26" s="115"/>
      <c r="Z26" s="115"/>
      <c r="AA26" s="129"/>
      <c r="AB26" s="94">
        <f t="shared" si="0"/>
        <v>0</v>
      </c>
      <c r="AC26" s="30"/>
    </row>
    <row r="27" spans="2:29" s="12" customFormat="1" ht="15.75">
      <c r="B27" s="25" t="s">
        <v>77</v>
      </c>
      <c r="C27" s="4"/>
      <c r="D27" s="3"/>
      <c r="E27" s="3"/>
      <c r="F27" s="3"/>
      <c r="G27" s="3"/>
      <c r="H27" s="3"/>
      <c r="I27" s="3"/>
      <c r="J27" s="3"/>
      <c r="K27" s="8" t="s">
        <v>63</v>
      </c>
      <c r="L27" s="8">
        <v>9</v>
      </c>
      <c r="M27" s="8">
        <v>5000</v>
      </c>
      <c r="N27" s="76">
        <v>45000</v>
      </c>
      <c r="O27" s="103" t="s">
        <v>41</v>
      </c>
      <c r="P27" s="130"/>
      <c r="Q27" s="131"/>
      <c r="R27" s="132"/>
      <c r="S27" s="115"/>
      <c r="T27" s="115"/>
      <c r="U27" s="128">
        <v>31594.51</v>
      </c>
      <c r="V27" s="128"/>
      <c r="W27" s="115"/>
      <c r="X27" s="115"/>
      <c r="Y27" s="115"/>
      <c r="Z27" s="115"/>
      <c r="AA27" s="129"/>
      <c r="AB27" s="94">
        <f t="shared" si="0"/>
        <v>31594.51</v>
      </c>
      <c r="AC27" s="30"/>
    </row>
    <row r="28" spans="2:29" s="12" customFormat="1" ht="15.75">
      <c r="B28" s="27" t="s">
        <v>78</v>
      </c>
      <c r="C28" s="8"/>
      <c r="D28" s="8"/>
      <c r="E28" s="8"/>
      <c r="F28" s="8"/>
      <c r="G28" s="8"/>
      <c r="H28" s="8"/>
      <c r="I28" s="8"/>
      <c r="J28" s="8"/>
      <c r="K28" s="8" t="s">
        <v>65</v>
      </c>
      <c r="L28" s="8"/>
      <c r="M28" s="20"/>
      <c r="N28" s="76">
        <v>10000</v>
      </c>
      <c r="O28" s="69" t="s">
        <v>41</v>
      </c>
      <c r="P28" s="120"/>
      <c r="Q28" s="120"/>
      <c r="R28" s="121"/>
      <c r="S28" s="113"/>
      <c r="T28" s="133"/>
      <c r="U28" s="115"/>
      <c r="V28" s="115">
        <v>18000</v>
      </c>
      <c r="W28" s="115"/>
      <c r="Y28" s="115">
        <f>3240+15000</f>
        <v>18240</v>
      </c>
      <c r="Z28" s="115"/>
      <c r="AA28" s="129"/>
      <c r="AB28" s="94">
        <f t="shared" si="0"/>
        <v>36240</v>
      </c>
      <c r="AC28" s="30"/>
    </row>
    <row r="29" spans="2:29" s="12" customFormat="1" ht="15.75">
      <c r="B29" s="26" t="s">
        <v>79</v>
      </c>
      <c r="C29" s="19"/>
      <c r="D29" s="19"/>
      <c r="E29" s="19"/>
      <c r="F29" s="19"/>
      <c r="G29" s="19"/>
      <c r="H29" s="19"/>
      <c r="I29" s="19"/>
      <c r="J29" s="19"/>
      <c r="K29" s="8" t="s">
        <v>62</v>
      </c>
      <c r="L29" s="8"/>
      <c r="M29" s="8"/>
      <c r="N29" s="76">
        <v>40964</v>
      </c>
      <c r="O29" s="69" t="s">
        <v>41</v>
      </c>
      <c r="P29" s="131"/>
      <c r="Q29" s="131"/>
      <c r="R29" s="134"/>
      <c r="S29" s="135"/>
      <c r="T29" s="136"/>
      <c r="U29" s="116"/>
      <c r="V29" s="116"/>
      <c r="W29" s="116"/>
      <c r="X29" s="116"/>
      <c r="Y29" s="116"/>
      <c r="Z29" s="116"/>
      <c r="AA29" s="137"/>
      <c r="AB29" s="94">
        <f t="shared" si="0"/>
        <v>0</v>
      </c>
      <c r="AC29" s="30"/>
    </row>
    <row r="30" spans="2:29" s="12" customFormat="1" ht="15.75">
      <c r="B30" s="26" t="s">
        <v>80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76">
        <v>120000</v>
      </c>
      <c r="O30" s="69" t="s">
        <v>41</v>
      </c>
      <c r="P30" s="131"/>
      <c r="Q30" s="131"/>
      <c r="R30" s="134"/>
      <c r="S30" s="135"/>
      <c r="T30" s="136"/>
      <c r="U30" s="116"/>
      <c r="V30" s="116"/>
      <c r="W30" s="116"/>
      <c r="X30" s="116"/>
      <c r="Y30" s="116"/>
      <c r="Z30" s="116"/>
      <c r="AA30" s="137"/>
      <c r="AB30" s="94">
        <f>SUM(X30:AA30)</f>
        <v>0</v>
      </c>
      <c r="AC30" s="30"/>
    </row>
    <row r="31" spans="2:29" s="12" customFormat="1" ht="32.25" thickBot="1">
      <c r="B31" s="106" t="s">
        <v>83</v>
      </c>
      <c r="C31" s="107"/>
      <c r="D31" s="107"/>
      <c r="E31" s="107"/>
      <c r="F31" s="107"/>
      <c r="G31" s="107"/>
      <c r="H31" s="107"/>
      <c r="I31" s="107"/>
      <c r="J31" s="107"/>
      <c r="K31" s="19"/>
      <c r="L31" s="19"/>
      <c r="M31" s="19"/>
      <c r="N31" s="110"/>
      <c r="O31" s="69" t="s">
        <v>41</v>
      </c>
      <c r="P31" s="131"/>
      <c r="Q31" s="131"/>
      <c r="R31" s="134"/>
      <c r="S31" s="135"/>
      <c r="T31" s="136"/>
      <c r="U31" s="116"/>
      <c r="V31" s="116">
        <v>3648.14</v>
      </c>
      <c r="W31" s="116"/>
      <c r="X31" s="116"/>
      <c r="Y31" s="116"/>
      <c r="Z31" s="116"/>
      <c r="AA31" s="137"/>
      <c r="AB31" s="97">
        <f>SUM(P31:AA31)</f>
        <v>3648.14</v>
      </c>
      <c r="AC31" s="98"/>
    </row>
    <row r="32" spans="2:29" s="12" customFormat="1" ht="16.5" thickBot="1">
      <c r="B32" s="108" t="s">
        <v>84</v>
      </c>
      <c r="C32" s="109"/>
      <c r="D32" s="109"/>
      <c r="E32" s="109"/>
      <c r="F32" s="109"/>
      <c r="G32" s="109"/>
      <c r="H32" s="109"/>
      <c r="I32" s="109"/>
      <c r="J32" s="109"/>
      <c r="K32" s="8"/>
      <c r="L32" s="8"/>
      <c r="M32" s="8"/>
      <c r="N32" s="77"/>
      <c r="O32" s="105" t="s">
        <v>41</v>
      </c>
      <c r="P32" s="131"/>
      <c r="Q32" s="131"/>
      <c r="R32" s="134"/>
      <c r="S32" s="135"/>
      <c r="T32" s="136"/>
      <c r="U32" s="116"/>
      <c r="V32" s="116">
        <v>40600</v>
      </c>
      <c r="W32" s="116"/>
      <c r="X32" s="116"/>
      <c r="Y32" s="116"/>
      <c r="Z32" s="116"/>
      <c r="AA32" s="137"/>
      <c r="AB32" s="97">
        <f>SUM(P32:AA32)</f>
        <v>40600</v>
      </c>
      <c r="AC32" s="98"/>
    </row>
    <row r="33" spans="2:29" s="14" customFormat="1" ht="16.5" thickBot="1">
      <c r="B33" s="56" t="s">
        <v>42</v>
      </c>
      <c r="C33" s="57"/>
      <c r="D33" s="57"/>
      <c r="E33" s="57"/>
      <c r="F33" s="57"/>
      <c r="G33" s="57"/>
      <c r="H33" s="57"/>
      <c r="I33" s="57"/>
      <c r="J33" s="57"/>
      <c r="K33" s="28"/>
      <c r="L33" s="28"/>
      <c r="M33" s="28"/>
      <c r="N33" s="78">
        <f>SUM(N23:N30)</f>
        <v>295964</v>
      </c>
      <c r="O33" s="104" t="s">
        <v>41</v>
      </c>
      <c r="P33" s="31">
        <f>SUM(P23:P27)</f>
        <v>13154.39</v>
      </c>
      <c r="Q33" s="32">
        <f>SUM(Q23:Q27)</f>
        <v>0</v>
      </c>
      <c r="R33" s="32">
        <f>SUM(R23:R30)</f>
        <v>4673.14</v>
      </c>
      <c r="S33" s="32">
        <f>SUM(S23:S27)</f>
        <v>0</v>
      </c>
      <c r="T33" s="33">
        <f>SUM(T22:T28)</f>
        <v>48286.46</v>
      </c>
      <c r="U33" s="34">
        <f>SUM(U22:U29)</f>
        <v>31594.51</v>
      </c>
      <c r="V33" s="34">
        <f>SUM(V23:V32)</f>
        <v>64412.770000000004</v>
      </c>
      <c r="W33" s="34">
        <f>SUM(W23:W27)</f>
        <v>13193.9</v>
      </c>
      <c r="X33" s="117">
        <f>SUM(X23:X30)</f>
        <v>132804.33</v>
      </c>
      <c r="Y33" s="34">
        <f>SUM(Y23:Y32)</f>
        <v>18240</v>
      </c>
      <c r="Z33" s="34">
        <f>SUM(Z23:Z27)</f>
        <v>950.64</v>
      </c>
      <c r="AA33" s="90">
        <f>SUM(AA23:AA30)</f>
        <v>952.53</v>
      </c>
      <c r="AB33" s="95">
        <f>SUM(AB23:AB32)</f>
        <v>328262.67000000004</v>
      </c>
      <c r="AC33" s="96">
        <f>K17-AB33</f>
        <v>-31549.9701600002</v>
      </c>
    </row>
    <row r="34" spans="2:25" s="12" customFormat="1" ht="15.75">
      <c r="B34" s="164" t="s">
        <v>67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2" customFormat="1" ht="15.7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2" customFormat="1" ht="15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9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14" s="14" customFormat="1" ht="15.75">
      <c r="A37" s="49"/>
      <c r="B37" s="50" t="s">
        <v>47</v>
      </c>
      <c r="C37" s="50"/>
      <c r="D37" s="50"/>
      <c r="E37" s="50"/>
      <c r="F37" s="50"/>
      <c r="G37" s="50"/>
      <c r="H37" s="50"/>
      <c r="I37" s="50"/>
      <c r="J37" s="50"/>
      <c r="K37" s="51"/>
      <c r="N37" s="80"/>
    </row>
    <row r="38" spans="1:14" s="14" customFormat="1" ht="15.75">
      <c r="A38" s="49"/>
      <c r="B38" s="50" t="s">
        <v>48</v>
      </c>
      <c r="C38" s="50"/>
      <c r="D38" s="50"/>
      <c r="E38" s="50"/>
      <c r="F38" s="50"/>
      <c r="G38" s="50"/>
      <c r="H38" s="50"/>
      <c r="I38" s="50"/>
      <c r="J38" s="50"/>
      <c r="K38" s="51" t="s">
        <v>68</v>
      </c>
      <c r="N38" s="80"/>
    </row>
    <row r="39" spans="1:14" s="12" customFormat="1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17"/>
      <c r="N39" s="74"/>
    </row>
    <row r="40" spans="1:23" s="12" customFormat="1" ht="15.75">
      <c r="A40" s="35">
        <v>1</v>
      </c>
      <c r="B40" s="160" t="str">
        <f>B14</f>
        <v>Перевыполнение  ТР  на  01.01.2013год.</v>
      </c>
      <c r="C40" s="160"/>
      <c r="D40" s="160"/>
      <c r="E40" s="160"/>
      <c r="F40" s="160"/>
      <c r="G40" s="36">
        <v>-300122</v>
      </c>
      <c r="H40" s="35"/>
      <c r="I40" s="35"/>
      <c r="J40" s="35"/>
      <c r="K40" s="60">
        <f>K14</f>
        <v>-256242</v>
      </c>
      <c r="L40" s="35"/>
      <c r="M40" s="35"/>
      <c r="N40" s="81"/>
      <c r="O40" s="35"/>
      <c r="P40" s="35"/>
      <c r="Q40" s="35"/>
      <c r="R40" s="35"/>
      <c r="S40" s="35"/>
      <c r="T40" s="35"/>
      <c r="U40" s="35"/>
      <c r="V40" s="35"/>
      <c r="W40" s="35"/>
    </row>
    <row r="41" spans="1:23" s="12" customFormat="1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81"/>
      <c r="O41" s="35"/>
      <c r="P41" s="35"/>
      <c r="Q41" s="35"/>
      <c r="R41" s="35"/>
      <c r="S41" s="35"/>
      <c r="T41" s="35"/>
      <c r="U41" s="35"/>
      <c r="V41" s="35"/>
      <c r="W41" s="35"/>
    </row>
    <row r="42" spans="1:23" s="14" customFormat="1" ht="15.75">
      <c r="A42" s="49"/>
      <c r="B42" s="49"/>
      <c r="C42" s="49"/>
      <c r="D42" s="49"/>
      <c r="E42" s="49"/>
      <c r="F42" s="49"/>
      <c r="K42" s="52" t="s">
        <v>28</v>
      </c>
      <c r="L42" s="52" t="s">
        <v>29</v>
      </c>
      <c r="M42" s="52" t="s">
        <v>30</v>
      </c>
      <c r="N42" s="82" t="s">
        <v>31</v>
      </c>
      <c r="O42" s="52" t="s">
        <v>32</v>
      </c>
      <c r="P42" s="52" t="s">
        <v>33</v>
      </c>
      <c r="Q42" s="52" t="s">
        <v>55</v>
      </c>
      <c r="R42" s="52" t="s">
        <v>35</v>
      </c>
      <c r="S42" s="52" t="s">
        <v>36</v>
      </c>
      <c r="T42" s="52" t="s">
        <v>37</v>
      </c>
      <c r="U42" s="52" t="s">
        <v>38</v>
      </c>
      <c r="V42" s="52" t="s">
        <v>39</v>
      </c>
      <c r="W42" s="52" t="s">
        <v>56</v>
      </c>
    </row>
    <row r="43" spans="1:23" s="12" customFormat="1" ht="15.75">
      <c r="A43" s="35"/>
      <c r="B43" s="35"/>
      <c r="C43" s="35"/>
      <c r="D43" s="35"/>
      <c r="E43" s="35"/>
      <c r="F43" s="35"/>
      <c r="K43" s="35"/>
      <c r="L43" s="35"/>
      <c r="M43" s="35"/>
      <c r="N43" s="81"/>
      <c r="O43" s="35"/>
      <c r="P43" s="35"/>
      <c r="Q43" s="35"/>
      <c r="R43" s="35"/>
      <c r="S43" s="35"/>
      <c r="T43" s="35"/>
      <c r="U43" s="35"/>
      <c r="V43" s="35"/>
      <c r="W43" s="35"/>
    </row>
    <row r="44" spans="1:23" s="12" customFormat="1" ht="15.75">
      <c r="A44" s="35">
        <v>2</v>
      </c>
      <c r="B44" s="160" t="s">
        <v>49</v>
      </c>
      <c r="C44" s="160"/>
      <c r="D44" s="160"/>
      <c r="E44" s="160"/>
      <c r="F44" s="160"/>
      <c r="K44" s="36">
        <v>43763</v>
      </c>
      <c r="L44" s="36">
        <v>43763</v>
      </c>
      <c r="M44" s="36">
        <v>43763</v>
      </c>
      <c r="N44" s="83">
        <v>43763</v>
      </c>
      <c r="O44" s="83">
        <v>43763</v>
      </c>
      <c r="P44" s="83">
        <v>43763</v>
      </c>
      <c r="Q44" s="83">
        <v>43763</v>
      </c>
      <c r="R44" s="83">
        <v>43763</v>
      </c>
      <c r="S44" s="83">
        <v>43763</v>
      </c>
      <c r="T44" s="83">
        <v>43763</v>
      </c>
      <c r="U44" s="83">
        <v>43763</v>
      </c>
      <c r="V44" s="83">
        <v>43763</v>
      </c>
      <c r="W44" s="54">
        <f>SUM(K44:V44)</f>
        <v>525156</v>
      </c>
    </row>
    <row r="45" spans="1:23" s="12" customFormat="1" ht="15.75">
      <c r="A45" s="35"/>
      <c r="B45" s="35"/>
      <c r="C45" s="35"/>
      <c r="D45" s="35"/>
      <c r="E45" s="35"/>
      <c r="F45" s="35"/>
      <c r="K45" s="35"/>
      <c r="L45" s="35"/>
      <c r="M45" s="35"/>
      <c r="N45" s="81"/>
      <c r="O45" s="81"/>
      <c r="P45" s="81"/>
      <c r="Q45" s="81"/>
      <c r="R45" s="81"/>
      <c r="S45" s="81"/>
      <c r="T45" s="81"/>
      <c r="U45" s="81"/>
      <c r="V45" s="81"/>
      <c r="W45" s="55"/>
    </row>
    <row r="46" spans="1:23" s="12" customFormat="1" ht="15.75">
      <c r="A46" s="35">
        <v>3</v>
      </c>
      <c r="B46" s="35" t="s">
        <v>66</v>
      </c>
      <c r="C46" s="35"/>
      <c r="D46" s="35"/>
      <c r="E46" s="35"/>
      <c r="F46" s="35"/>
      <c r="K46" s="60">
        <f>K16/12</f>
        <v>2533.75</v>
      </c>
      <c r="L46" s="60">
        <f aca="true" t="shared" si="1" ref="L46:V46">K46</f>
        <v>2533.75</v>
      </c>
      <c r="M46" s="60">
        <f t="shared" si="1"/>
        <v>2533.75</v>
      </c>
      <c r="N46" s="84">
        <f t="shared" si="1"/>
        <v>2533.75</v>
      </c>
      <c r="O46" s="84">
        <f t="shared" si="1"/>
        <v>2533.75</v>
      </c>
      <c r="P46" s="84">
        <f t="shared" si="1"/>
        <v>2533.75</v>
      </c>
      <c r="Q46" s="84">
        <v>2667</v>
      </c>
      <c r="R46" s="84">
        <f t="shared" si="1"/>
        <v>2667</v>
      </c>
      <c r="S46" s="84">
        <f t="shared" si="1"/>
        <v>2667</v>
      </c>
      <c r="T46" s="84">
        <f t="shared" si="1"/>
        <v>2667</v>
      </c>
      <c r="U46" s="84">
        <f t="shared" si="1"/>
        <v>2667</v>
      </c>
      <c r="V46" s="84">
        <f t="shared" si="1"/>
        <v>2667</v>
      </c>
      <c r="W46" s="54">
        <f>SUM(K46:V46)</f>
        <v>31204.5</v>
      </c>
    </row>
    <row r="47" spans="1:23" s="12" customFormat="1" ht="15.75">
      <c r="A47" s="35"/>
      <c r="B47" s="35"/>
      <c r="C47" s="35"/>
      <c r="D47" s="35"/>
      <c r="E47" s="35"/>
      <c r="F47" s="35"/>
      <c r="K47" s="35"/>
      <c r="L47" s="35"/>
      <c r="M47" s="35"/>
      <c r="N47" s="81"/>
      <c r="O47" s="81"/>
      <c r="P47" s="81"/>
      <c r="Q47" s="81"/>
      <c r="R47" s="81"/>
      <c r="S47" s="81"/>
      <c r="T47" s="81"/>
      <c r="U47" s="81"/>
      <c r="V47" s="81"/>
      <c r="W47" s="55"/>
    </row>
    <row r="48" spans="1:23" s="12" customFormat="1" ht="15.75">
      <c r="A48" s="35">
        <v>4</v>
      </c>
      <c r="B48" s="160" t="s">
        <v>50</v>
      </c>
      <c r="C48" s="160"/>
      <c r="D48" s="160"/>
      <c r="E48" s="160"/>
      <c r="F48" s="160"/>
      <c r="K48" s="58">
        <f>K44*1.05</f>
        <v>45951.15</v>
      </c>
      <c r="L48" s="58">
        <f>L44*0.95</f>
        <v>41574.85</v>
      </c>
      <c r="M48" s="58">
        <f>M44*1.04</f>
        <v>45513.520000000004</v>
      </c>
      <c r="N48" s="85">
        <f>N44*1</f>
        <v>43763</v>
      </c>
      <c r="O48" s="85">
        <f>O44*0.87</f>
        <v>38073.81</v>
      </c>
      <c r="P48" s="85">
        <f>P44*0.94</f>
        <v>41137.22</v>
      </c>
      <c r="Q48" s="85">
        <v>48795</v>
      </c>
      <c r="R48" s="85">
        <f>R44*1.08</f>
        <v>47264.04</v>
      </c>
      <c r="S48" s="85">
        <f>S44*1.01</f>
        <v>44200.63</v>
      </c>
      <c r="T48" s="85">
        <v>43397</v>
      </c>
      <c r="U48" s="85">
        <f>U44*0.99</f>
        <v>43325.37</v>
      </c>
      <c r="V48" s="85">
        <v>44103</v>
      </c>
      <c r="W48" s="54">
        <f>SUM(K48:V48)</f>
        <v>527098.5900000001</v>
      </c>
    </row>
    <row r="49" spans="1:23" s="12" customFormat="1" ht="15.75">
      <c r="A49" s="35"/>
      <c r="B49" s="35"/>
      <c r="C49" s="35"/>
      <c r="D49" s="35"/>
      <c r="E49" s="35"/>
      <c r="F49" s="35"/>
      <c r="K49" s="35"/>
      <c r="L49" s="35"/>
      <c r="M49" s="35"/>
      <c r="N49" s="81"/>
      <c r="O49" s="81"/>
      <c r="P49" s="81"/>
      <c r="Q49" s="81"/>
      <c r="R49" s="81"/>
      <c r="S49" s="81"/>
      <c r="T49" s="81"/>
      <c r="U49" s="81"/>
      <c r="V49" s="81"/>
      <c r="W49" s="55"/>
    </row>
    <row r="50" spans="1:23" s="12" customFormat="1" ht="15.75">
      <c r="A50" s="35">
        <v>5</v>
      </c>
      <c r="B50" s="160" t="s">
        <v>51</v>
      </c>
      <c r="C50" s="160"/>
      <c r="D50" s="160"/>
      <c r="E50" s="160"/>
      <c r="F50" s="160"/>
      <c r="K50" s="60">
        <f aca="true" t="shared" si="2" ref="K50:P50">K46</f>
        <v>2533.75</v>
      </c>
      <c r="L50" s="60">
        <f t="shared" si="2"/>
        <v>2533.75</v>
      </c>
      <c r="M50" s="60">
        <f t="shared" si="2"/>
        <v>2533.75</v>
      </c>
      <c r="N50" s="84">
        <f t="shared" si="2"/>
        <v>2533.75</v>
      </c>
      <c r="O50" s="84">
        <f t="shared" si="2"/>
        <v>2533.75</v>
      </c>
      <c r="P50" s="84">
        <f t="shared" si="2"/>
        <v>2533.75</v>
      </c>
      <c r="Q50" s="84">
        <f aca="true" t="shared" si="3" ref="Q50:V50">Q46</f>
        <v>2667</v>
      </c>
      <c r="R50" s="84">
        <f t="shared" si="3"/>
        <v>2667</v>
      </c>
      <c r="S50" s="84">
        <f t="shared" si="3"/>
        <v>2667</v>
      </c>
      <c r="T50" s="84">
        <f t="shared" si="3"/>
        <v>2667</v>
      </c>
      <c r="U50" s="84">
        <f t="shared" si="3"/>
        <v>2667</v>
      </c>
      <c r="V50" s="84">
        <f t="shared" si="3"/>
        <v>2667</v>
      </c>
      <c r="W50" s="54">
        <f>SUM(K50:V50)</f>
        <v>31204.5</v>
      </c>
    </row>
    <row r="51" spans="1:23" s="12" customFormat="1" ht="15.75">
      <c r="A51" s="35"/>
      <c r="B51" s="35"/>
      <c r="C51" s="35"/>
      <c r="D51" s="35"/>
      <c r="E51" s="35"/>
      <c r="F51" s="35"/>
      <c r="K51" s="35"/>
      <c r="L51" s="35"/>
      <c r="M51" s="35"/>
      <c r="N51" s="81"/>
      <c r="O51" s="81"/>
      <c r="P51" s="81"/>
      <c r="Q51" s="81"/>
      <c r="R51" s="81"/>
      <c r="S51" s="81"/>
      <c r="T51" s="81"/>
      <c r="U51" s="81"/>
      <c r="V51" s="81"/>
      <c r="W51" s="55"/>
    </row>
    <row r="52" spans="1:23" s="12" customFormat="1" ht="15.75">
      <c r="A52" s="35">
        <v>6</v>
      </c>
      <c r="B52" s="160" t="s">
        <v>52</v>
      </c>
      <c r="C52" s="160"/>
      <c r="D52" s="160"/>
      <c r="E52" s="160"/>
      <c r="F52" s="160"/>
      <c r="K52" s="58">
        <f aca="true" t="shared" si="4" ref="K52:P52">SUM(K48:K51)</f>
        <v>48484.9</v>
      </c>
      <c r="L52" s="58">
        <f t="shared" si="4"/>
        <v>44108.6</v>
      </c>
      <c r="M52" s="58">
        <f t="shared" si="4"/>
        <v>48047.270000000004</v>
      </c>
      <c r="N52" s="85">
        <f t="shared" si="4"/>
        <v>46296.75</v>
      </c>
      <c r="O52" s="85">
        <f t="shared" si="4"/>
        <v>40607.56</v>
      </c>
      <c r="P52" s="85">
        <f t="shared" si="4"/>
        <v>43670.97</v>
      </c>
      <c r="Q52" s="85">
        <f aca="true" t="shared" si="5" ref="Q52:V52">SUM(Q48:Q51)</f>
        <v>51462</v>
      </c>
      <c r="R52" s="85">
        <f t="shared" si="5"/>
        <v>49931.04</v>
      </c>
      <c r="S52" s="85">
        <f t="shared" si="5"/>
        <v>46867.63</v>
      </c>
      <c r="T52" s="85">
        <f t="shared" si="5"/>
        <v>46064</v>
      </c>
      <c r="U52" s="85">
        <f t="shared" si="5"/>
        <v>45992.37</v>
      </c>
      <c r="V52" s="85">
        <f t="shared" si="5"/>
        <v>46770</v>
      </c>
      <c r="W52" s="54">
        <f>SUM(K52:V52)</f>
        <v>558303.0900000001</v>
      </c>
    </row>
    <row r="53" spans="1:23" s="12" customFormat="1" ht="15.75">
      <c r="A53" s="35"/>
      <c r="B53" s="35"/>
      <c r="C53" s="35"/>
      <c r="D53" s="35"/>
      <c r="E53" s="35"/>
      <c r="F53" s="35"/>
      <c r="K53" s="35"/>
      <c r="L53" s="35"/>
      <c r="M53" s="35"/>
      <c r="N53" s="81"/>
      <c r="O53" s="81"/>
      <c r="P53" s="81"/>
      <c r="Q53" s="81"/>
      <c r="R53" s="81"/>
      <c r="S53" s="81"/>
      <c r="T53" s="81"/>
      <c r="U53" s="81"/>
      <c r="V53" s="81"/>
      <c r="W53" s="55"/>
    </row>
    <row r="54" spans="1:23" s="12" customFormat="1" ht="15.75">
      <c r="A54" s="35">
        <v>7</v>
      </c>
      <c r="B54" s="160" t="s">
        <v>53</v>
      </c>
      <c r="C54" s="160"/>
      <c r="D54" s="160"/>
      <c r="E54" s="160"/>
      <c r="F54" s="160"/>
      <c r="K54" s="36">
        <f aca="true" t="shared" si="6" ref="K54:V54">P33</f>
        <v>13154.39</v>
      </c>
      <c r="L54" s="36">
        <f t="shared" si="6"/>
        <v>0</v>
      </c>
      <c r="M54" s="36">
        <f t="shared" si="6"/>
        <v>4673.14</v>
      </c>
      <c r="N54" s="83">
        <f t="shared" si="6"/>
        <v>0</v>
      </c>
      <c r="O54" s="83">
        <f t="shared" si="6"/>
        <v>48286.46</v>
      </c>
      <c r="P54" s="83">
        <f t="shared" si="6"/>
        <v>31594.51</v>
      </c>
      <c r="Q54" s="83">
        <f t="shared" si="6"/>
        <v>64412.770000000004</v>
      </c>
      <c r="R54" s="83">
        <f t="shared" si="6"/>
        <v>13193.9</v>
      </c>
      <c r="S54" s="83">
        <f t="shared" si="6"/>
        <v>132804.33</v>
      </c>
      <c r="T54" s="83">
        <f t="shared" si="6"/>
        <v>18240</v>
      </c>
      <c r="U54" s="83">
        <f t="shared" si="6"/>
        <v>950.64</v>
      </c>
      <c r="V54" s="83">
        <f t="shared" si="6"/>
        <v>952.53</v>
      </c>
      <c r="W54" s="54">
        <f>SUM(K54:V54)</f>
        <v>328262.67000000004</v>
      </c>
    </row>
    <row r="55" spans="1:23" s="12" customFormat="1" ht="15.75">
      <c r="A55" s="35"/>
      <c r="B55" s="35"/>
      <c r="C55" s="35"/>
      <c r="D55" s="35"/>
      <c r="E55" s="35"/>
      <c r="F55" s="35"/>
      <c r="K55" s="35"/>
      <c r="L55" s="35"/>
      <c r="M55" s="35"/>
      <c r="N55" s="81"/>
      <c r="O55" s="81"/>
      <c r="P55" s="81"/>
      <c r="Q55" s="81"/>
      <c r="R55" s="81"/>
      <c r="S55" s="81"/>
      <c r="T55" s="81"/>
      <c r="U55" s="81"/>
      <c r="V55" s="81"/>
      <c r="W55" s="55"/>
    </row>
    <row r="56" spans="1:23" s="12" customFormat="1" ht="15.75">
      <c r="A56" s="35">
        <v>8</v>
      </c>
      <c r="B56" s="160" t="s">
        <v>54</v>
      </c>
      <c r="C56" s="160"/>
      <c r="D56" s="160"/>
      <c r="E56" s="160"/>
      <c r="F56" s="160"/>
      <c r="K56" s="53">
        <f>K40+K52-K54</f>
        <v>-220911.49</v>
      </c>
      <c r="L56" s="53">
        <f aca="true" t="shared" si="7" ref="L56:V56">K56+L52-L54</f>
        <v>-176802.88999999998</v>
      </c>
      <c r="M56" s="53">
        <f t="shared" si="7"/>
        <v>-133428.75999999998</v>
      </c>
      <c r="N56" s="86">
        <f t="shared" si="7"/>
        <v>-87132.00999999998</v>
      </c>
      <c r="O56" s="86">
        <f t="shared" si="7"/>
        <v>-94810.90999999997</v>
      </c>
      <c r="P56" s="86">
        <f t="shared" si="7"/>
        <v>-82734.44999999997</v>
      </c>
      <c r="Q56" s="86">
        <f t="shared" si="7"/>
        <v>-95685.21999999997</v>
      </c>
      <c r="R56" s="86">
        <f t="shared" si="7"/>
        <v>-58948.07999999997</v>
      </c>
      <c r="S56" s="86">
        <f t="shared" si="7"/>
        <v>-144884.77999999997</v>
      </c>
      <c r="T56" s="86">
        <f t="shared" si="7"/>
        <v>-117060.77999999997</v>
      </c>
      <c r="U56" s="86">
        <f t="shared" si="7"/>
        <v>-72019.04999999997</v>
      </c>
      <c r="V56" s="86">
        <f t="shared" si="7"/>
        <v>-26201.579999999973</v>
      </c>
      <c r="W56" s="54">
        <f>K40-W54+W52</f>
        <v>-26201.579999999958</v>
      </c>
    </row>
    <row r="57" spans="11:14" s="12" customFormat="1" ht="15.75">
      <c r="K57" s="17"/>
      <c r="N57" s="74"/>
    </row>
    <row r="58" spans="1:28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7"/>
      <c r="L58" s="12"/>
      <c r="M58" s="12"/>
      <c r="N58" s="74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15.75">
      <c r="A59" s="12"/>
      <c r="B59" s="12">
        <v>12615</v>
      </c>
      <c r="C59" s="12"/>
      <c r="D59" s="12"/>
      <c r="E59" s="12"/>
      <c r="F59" s="12"/>
      <c r="G59" s="12"/>
      <c r="H59" s="12"/>
      <c r="I59" s="12"/>
      <c r="J59" s="12"/>
      <c r="K59" s="17"/>
      <c r="L59" s="12"/>
      <c r="M59" s="12"/>
      <c r="N59" s="7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</sheetData>
  <sheetProtection/>
  <mergeCells count="40">
    <mergeCell ref="AC20:AC21"/>
    <mergeCell ref="B54:F54"/>
    <mergeCell ref="B21:B22"/>
    <mergeCell ref="D21:D22"/>
    <mergeCell ref="E21:E22"/>
    <mergeCell ref="C21:C22"/>
    <mergeCell ref="I21:I22"/>
    <mergeCell ref="B34:Y35"/>
    <mergeCell ref="J21:J22"/>
    <mergeCell ref="F21:F22"/>
    <mergeCell ref="O21:O22"/>
    <mergeCell ref="N21:N22"/>
    <mergeCell ref="B56:F56"/>
    <mergeCell ref="B44:F44"/>
    <mergeCell ref="B48:F48"/>
    <mergeCell ref="B50:F50"/>
    <mergeCell ref="B52:F52"/>
    <mergeCell ref="B40:F40"/>
    <mergeCell ref="L21:L22"/>
    <mergeCell ref="M21:M22"/>
    <mergeCell ref="G21:G22"/>
    <mergeCell ref="H21:H22"/>
    <mergeCell ref="L8:S8"/>
    <mergeCell ref="L18:S18"/>
    <mergeCell ref="L12:S12"/>
    <mergeCell ref="L3:S3"/>
    <mergeCell ref="L4:S4"/>
    <mergeCell ref="L7:S7"/>
    <mergeCell ref="L6:S6"/>
    <mergeCell ref="L5:S5"/>
    <mergeCell ref="K20:N20"/>
    <mergeCell ref="K21:K22"/>
    <mergeCell ref="L9:S9"/>
    <mergeCell ref="L15:S15"/>
    <mergeCell ref="L16:S16"/>
    <mergeCell ref="L13:S13"/>
    <mergeCell ref="L10:S10"/>
    <mergeCell ref="L11:S11"/>
    <mergeCell ref="L17:S17"/>
    <mergeCell ref="L14:S14"/>
  </mergeCells>
  <printOptions horizontalCentered="1"/>
  <pageMargins left="0.7874015748031497" right="0.3937007874015748" top="0.7874015748031497" bottom="0.1968503937007874" header="0.5118110236220472" footer="0.5118110236220472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2013-01-10T11:48:10Z</cp:lastPrinted>
  <dcterms:modified xsi:type="dcterms:W3CDTF">2014-01-21T05:38:41Z</dcterms:modified>
  <cp:category/>
  <cp:version/>
  <cp:contentType/>
  <cp:contentStatus/>
</cp:coreProperties>
</file>