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Унив 20" sheetId="1" r:id="rId1"/>
  </sheets>
  <definedNames/>
  <calcPr fullCalcOnLoad="1"/>
</workbook>
</file>

<file path=xl/sharedStrings.xml><?xml version="1.0" encoding="utf-8"?>
<sst xmlns="http://schemas.openxmlformats.org/spreadsheetml/2006/main" count="108" uniqueCount="87">
  <si>
    <t xml:space="preserve">             ул.Университетская дом 20</t>
  </si>
  <si>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</si>
  <si>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</si>
  <si>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</si>
  <si>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</si>
  <si>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– 2 подъезд</t>
  </si>
  <si>
    <t>Материал стен</t>
  </si>
  <si>
    <t>к/п</t>
  </si>
  <si>
    <t>Место расположения ввода ХВС, отопления, ГВС: между 1 и 2 подъездами</t>
  </si>
  <si>
    <t>Год постройки</t>
  </si>
  <si>
    <t>Место расположения приборов учета  отопления, ГВС: подъезд 2</t>
  </si>
  <si>
    <t>Этажность</t>
  </si>
  <si>
    <t>Количество теплоузлов – 2</t>
  </si>
  <si>
    <t>Подъезды</t>
  </si>
  <si>
    <t xml:space="preserve">Принадлежность  ТОС: "Университетский", Егорова П.И. </t>
  </si>
  <si>
    <t>Площадь придомовой территории м2</t>
  </si>
  <si>
    <t xml:space="preserve">Обслуживает ТУ №2 тел. 43-39-16 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</si>
  <si>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</si>
  <si>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</si>
  <si>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</si>
  <si>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</si>
  <si>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Норма обслу-жив.</t>
  </si>
  <si>
    <t>Месяч. зарплата на 1 работ-го</t>
  </si>
  <si>
    <t>Отчисле-ния на соц.нужды 35,9%</t>
  </si>
  <si>
    <t>Прочие расходы  10,3%</t>
  </si>
  <si>
    <t>Итого прямых затрат</t>
  </si>
  <si>
    <t>Наклад-ные расходы,   15%</t>
  </si>
  <si>
    <t>Всего расходов</t>
  </si>
  <si>
    <t>Рентабель-ность, 5%</t>
  </si>
  <si>
    <t xml:space="preserve">  Единица  измерения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</si>
  <si>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</si>
  <si>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</si>
  <si>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</si>
  <si>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</si>
  <si>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</si>
  <si>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</si>
  <si>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</si>
  <si>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</si>
  <si>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</si>
  <si>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</si>
  <si>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</si>
  <si>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</si>
  <si>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</si>
  <si>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</si>
  <si>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</si>
  <si>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1. Сварочные, сантехнические и электромонтажные работы</t>
  </si>
  <si>
    <t>3.Подготовка к отопительному сезону</t>
  </si>
  <si>
    <t>Электронный счет по текущему ремонту</t>
  </si>
  <si>
    <t>дома №20 по ул. Университетская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</si>
  <si>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</si>
  <si>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</si>
  <si>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</si>
  <si>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</si>
  <si>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</si>
  <si>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</si>
  <si>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</si>
  <si>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</si>
  <si>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единица работ</t>
  </si>
  <si>
    <t>Объем</t>
  </si>
  <si>
    <t>Сумма, руб</t>
  </si>
  <si>
    <t>теплоузел</t>
  </si>
  <si>
    <t>Цена на единицу работ, руб</t>
  </si>
  <si>
    <t>дом</t>
  </si>
  <si>
    <t>кв.м.</t>
  </si>
  <si>
    <r>
      <t xml:space="preserve">2 Малярные работы </t>
    </r>
    <r>
      <rPr>
        <sz val="12"/>
        <color indexed="9"/>
        <rFont val="Times New Roman"/>
        <family val="1"/>
      </rPr>
      <t>(МАФ, контейнера 1шт.)</t>
    </r>
  </si>
  <si>
    <t>7. Ремонт мягкой кровли</t>
  </si>
  <si>
    <t xml:space="preserve">5. Ремонт балконных козырьков </t>
  </si>
  <si>
    <t>Начислено прочих доходов</t>
  </si>
  <si>
    <t>План работ по текущему ремонту на 2013 г составлен исходя из имеющейся задолженности дома по статье "текущий ремонт" на 01.01.2013 г. с включением в первую очередь работ, необходимых для безаварийного функционирования дома</t>
  </si>
  <si>
    <t>на 2013 г</t>
  </si>
  <si>
    <t xml:space="preserve">             Электронный паспорт финансово-  хозяйственной деятельности</t>
  </si>
  <si>
    <t>План работ на 2013 г.</t>
  </si>
  <si>
    <t xml:space="preserve">РЕЕСТР РАБОТ ПО ТЕКУЩЕМУ РЕМОНТУ ПО ВИДАМ РАБОТ И СТОИМОСТИ НА 2013 ГОД </t>
  </si>
  <si>
    <t>Перевыполнение  ТР  на  01.01.2013год.</t>
  </si>
  <si>
    <t>Тариф на ТР 2013г. -2,80</t>
  </si>
  <si>
    <t>Дополнительные доходы на 2013г.</t>
  </si>
  <si>
    <t>Сумма  к выполнению ТР на 2013 год</t>
  </si>
  <si>
    <t>м2</t>
  </si>
  <si>
    <t>шт</t>
  </si>
  <si>
    <t>4.Установка энергосберегающих светильников</t>
  </si>
  <si>
    <t>6. Замена дверей в мусорокамеры и на крышу п.№2</t>
  </si>
  <si>
    <t>остаток суммы к исполнению</t>
  </si>
  <si>
    <t>выполнено</t>
  </si>
  <si>
    <t>8. Замена контенеров для сбора ТБО</t>
  </si>
  <si>
    <t>9. Изготовление и установка металлических дверей</t>
  </si>
  <si>
    <t>Мастер участка – Кошельков Андрей Георгиевич</t>
  </si>
  <si>
    <t>Председатель совета МКД - Карпов Юрий Иванович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</si>
</sst>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0.000"/>
  </numFmts>
  <fonts count="24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33" applyFont="1">
      <alignment/>
      <protection/>
    </xf>
    <xf numFmtId="0" fontId="3" fillId="0" borderId="0" xfId="33" applyFont="1" applyAlignment="1">
      <alignment horizontal="center"/>
      <protection/>
    </xf>
    <xf numFmtId="0" fontId="4" fillId="0" borderId="10" xfId="33" applyFont="1" applyBorder="1" applyAlignment="1">
      <alignment vertical="top" wrapText="1"/>
      <protection/>
    </xf>
    <xf numFmtId="0" fontId="4" fillId="0" borderId="10" xfId="33" applyFont="1" applyFill="1" applyBorder="1">
      <alignment/>
      <protection/>
    </xf>
    <xf numFmtId="0" fontId="4" fillId="0" borderId="10" xfId="33" applyFont="1" applyBorder="1">
      <alignment/>
      <protection/>
    </xf>
    <xf numFmtId="0" fontId="4" fillId="0" borderId="11" xfId="33" applyFont="1" applyBorder="1" applyAlignment="1">
      <alignment vertical="top" wrapText="1"/>
      <protection/>
    </xf>
    <xf numFmtId="2" fontId="4" fillId="0" borderId="10" xfId="33" applyNumberFormat="1" applyFont="1" applyFill="1" applyBorder="1">
      <alignment/>
      <protection/>
    </xf>
    <xf numFmtId="0" fontId="4" fillId="0" borderId="12" xfId="33" applyFont="1" applyBorder="1" applyAlignment="1">
      <alignment vertical="top" wrapText="1"/>
      <protection/>
    </xf>
    <xf numFmtId="0" fontId="2" fillId="0" borderId="0" xfId="33" applyFont="1" applyBorder="1" applyAlignment="1">
      <alignment horizontal="left"/>
      <protection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33" applyFont="1">
      <alignment/>
      <protection/>
    </xf>
    <xf numFmtId="0" fontId="2" fillId="0" borderId="12" xfId="33" applyFont="1" applyBorder="1" applyAlignment="1">
      <alignment horizontal="left"/>
      <protection/>
    </xf>
    <xf numFmtId="0" fontId="2" fillId="0" borderId="12" xfId="33" applyFont="1" applyBorder="1" applyAlignment="1">
      <alignment horizontal="center"/>
      <protection/>
    </xf>
    <xf numFmtId="0" fontId="2" fillId="0" borderId="0" xfId="33" applyFont="1">
      <alignment/>
      <protection/>
    </xf>
    <xf numFmtId="0" fontId="2" fillId="0" borderId="0" xfId="33" applyFont="1" applyFill="1" applyBorder="1" applyAlignment="1">
      <alignment/>
      <protection/>
    </xf>
    <xf numFmtId="165" fontId="2" fillId="0" borderId="12" xfId="59" applyNumberFormat="1" applyFont="1" applyBorder="1" applyAlignment="1">
      <alignment horizontal="center"/>
    </xf>
    <xf numFmtId="165" fontId="2" fillId="0" borderId="12" xfId="59" applyNumberFormat="1" applyFont="1" applyFill="1" applyBorder="1" applyAlignment="1">
      <alignment horizontal="center"/>
    </xf>
    <xf numFmtId="0" fontId="4" fillId="0" borderId="0" xfId="33" applyFont="1" applyAlignment="1">
      <alignment horizontal="center"/>
      <protection/>
    </xf>
    <xf numFmtId="0" fontId="4" fillId="0" borderId="13" xfId="33" applyFont="1" applyBorder="1" applyAlignment="1">
      <alignment horizontal="left" vertical="top" wrapText="1"/>
      <protection/>
    </xf>
    <xf numFmtId="0" fontId="4" fillId="0" borderId="14" xfId="33" applyFont="1" applyBorder="1" applyAlignment="1">
      <alignment vertical="top" wrapText="1"/>
      <protection/>
    </xf>
    <xf numFmtId="0" fontId="4" fillId="0" borderId="13" xfId="33" applyFont="1" applyBorder="1" applyAlignment="1">
      <alignment vertical="top" wrapText="1"/>
      <protection/>
    </xf>
    <xf numFmtId="0" fontId="2" fillId="0" borderId="15" xfId="33" applyFont="1" applyBorder="1">
      <alignment/>
      <protection/>
    </xf>
    <xf numFmtId="0" fontId="2" fillId="0" borderId="16" xfId="33" applyFont="1" applyBorder="1">
      <alignment/>
      <protection/>
    </xf>
    <xf numFmtId="0" fontId="2" fillId="0" borderId="0" xfId="33" applyFont="1" applyAlignment="1">
      <alignment horizontal="center"/>
      <protection/>
    </xf>
    <xf numFmtId="0" fontId="2" fillId="0" borderId="10" xfId="33" applyFont="1" applyFill="1" applyBorder="1" applyAlignment="1">
      <alignment horizontal="center"/>
      <protection/>
    </xf>
    <xf numFmtId="0" fontId="2" fillId="0" borderId="10" xfId="33" applyFont="1" applyFill="1" applyBorder="1">
      <alignment/>
      <protection/>
    </xf>
    <xf numFmtId="0" fontId="2" fillId="0" borderId="10" xfId="33" applyFont="1" applyBorder="1">
      <alignment/>
      <protection/>
    </xf>
    <xf numFmtId="0" fontId="2" fillId="0" borderId="15" xfId="33" applyFont="1" applyBorder="1" applyAlignment="1">
      <alignment horizontal="center"/>
      <protection/>
    </xf>
    <xf numFmtId="0" fontId="2" fillId="0" borderId="16" xfId="33" applyFont="1" applyBorder="1" applyAlignment="1">
      <alignment horizontal="left"/>
      <protection/>
    </xf>
    <xf numFmtId="0" fontId="4" fillId="0" borderId="13" xfId="33" applyFont="1" applyFill="1" applyBorder="1" applyAlignment="1">
      <alignment horizontal="center" vertical="top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7" xfId="33" applyFont="1" applyBorder="1" applyAlignment="1">
      <alignment vertical="top" wrapText="1"/>
      <protection/>
    </xf>
    <xf numFmtId="0" fontId="2" fillId="0" borderId="18" xfId="33" applyFont="1" applyBorder="1" applyAlignment="1">
      <alignment vertical="top" wrapText="1"/>
      <protection/>
    </xf>
    <xf numFmtId="0" fontId="2" fillId="0" borderId="19" xfId="33" applyFont="1" applyBorder="1" applyAlignment="1">
      <alignment vertical="top" wrapText="1"/>
      <protection/>
    </xf>
    <xf numFmtId="0" fontId="2" fillId="0" borderId="20" xfId="33" applyFont="1" applyBorder="1" applyAlignment="1">
      <alignment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2" fontId="2" fillId="0" borderId="18" xfId="33" applyNumberFormat="1" applyFont="1" applyBorder="1">
      <alignment/>
      <protection/>
    </xf>
    <xf numFmtId="0" fontId="2" fillId="0" borderId="18" xfId="33" applyFont="1" applyBorder="1">
      <alignment/>
      <protection/>
    </xf>
    <xf numFmtId="1" fontId="2" fillId="0" borderId="12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2" fontId="4" fillId="0" borderId="12" xfId="0" applyNumberFormat="1" applyFont="1" applyBorder="1" applyAlignment="1">
      <alignment/>
    </xf>
    <xf numFmtId="0" fontId="4" fillId="0" borderId="21" xfId="33" applyFont="1" applyBorder="1" applyAlignment="1">
      <alignment vertical="top" wrapText="1"/>
      <protection/>
    </xf>
    <xf numFmtId="0" fontId="4" fillId="0" borderId="22" xfId="33" applyFont="1" applyBorder="1" applyAlignment="1">
      <alignment vertical="top" wrapText="1"/>
      <protection/>
    </xf>
    <xf numFmtId="0" fontId="4" fillId="0" borderId="23" xfId="33" applyFont="1" applyBorder="1" applyAlignment="1">
      <alignment vertical="top" wrapText="1"/>
      <protection/>
    </xf>
    <xf numFmtId="0" fontId="4" fillId="0" borderId="24" xfId="33" applyFont="1" applyBorder="1" applyAlignment="1">
      <alignment vertical="top" wrapText="1"/>
      <protection/>
    </xf>
    <xf numFmtId="0" fontId="4" fillId="0" borderId="25" xfId="33" applyFont="1" applyBorder="1" applyAlignment="1">
      <alignment vertical="top" wrapText="1"/>
      <protection/>
    </xf>
    <xf numFmtId="2" fontId="4" fillId="0" borderId="23" xfId="33" applyNumberFormat="1" applyFont="1" applyFill="1" applyBorder="1">
      <alignment/>
      <protection/>
    </xf>
    <xf numFmtId="0" fontId="4" fillId="0" borderId="23" xfId="33" applyFont="1" applyFill="1" applyBorder="1">
      <alignment/>
      <protection/>
    </xf>
    <xf numFmtId="0" fontId="4" fillId="0" borderId="23" xfId="33" applyFont="1" applyBorder="1">
      <alignment/>
      <protection/>
    </xf>
    <xf numFmtId="0" fontId="2" fillId="0" borderId="12" xfId="0" applyFont="1" applyBorder="1" applyAlignment="1">
      <alignment horizontal="center"/>
    </xf>
    <xf numFmtId="166" fontId="4" fillId="0" borderId="12" xfId="0" applyNumberFormat="1" applyFont="1" applyBorder="1" applyAlignment="1">
      <alignment/>
    </xf>
    <xf numFmtId="0" fontId="2" fillId="0" borderId="26" xfId="33" applyFont="1" applyBorder="1" applyAlignment="1">
      <alignment vertical="distributed" wrapText="1"/>
      <protection/>
    </xf>
    <xf numFmtId="0" fontId="2" fillId="0" borderId="26" xfId="33" applyFont="1" applyBorder="1">
      <alignment/>
      <protection/>
    </xf>
    <xf numFmtId="3" fontId="2" fillId="0" borderId="26" xfId="33" applyNumberFormat="1" applyFont="1" applyBorder="1" applyAlignment="1">
      <alignment horizontal="center"/>
      <protection/>
    </xf>
    <xf numFmtId="0" fontId="2" fillId="0" borderId="27" xfId="33" applyFont="1" applyBorder="1" applyAlignment="1">
      <alignment horizontal="left"/>
      <protection/>
    </xf>
    <xf numFmtId="0" fontId="2" fillId="0" borderId="28" xfId="33" applyFont="1" applyBorder="1" applyAlignment="1">
      <alignment horizontal="left"/>
      <protection/>
    </xf>
    <xf numFmtId="0" fontId="2" fillId="0" borderId="28" xfId="33" applyFont="1" applyBorder="1" applyAlignment="1">
      <alignment horizontal="center"/>
      <protection/>
    </xf>
    <xf numFmtId="0" fontId="2" fillId="0" borderId="29" xfId="33" applyFont="1" applyBorder="1" applyAlignment="1">
      <alignment horizontal="left"/>
      <protection/>
    </xf>
    <xf numFmtId="0" fontId="2" fillId="0" borderId="30" xfId="33" applyFont="1" applyBorder="1">
      <alignment/>
      <protection/>
    </xf>
    <xf numFmtId="0" fontId="2" fillId="0" borderId="19" xfId="33" applyFont="1" applyBorder="1">
      <alignment/>
      <protection/>
    </xf>
    <xf numFmtId="165" fontId="2" fillId="0" borderId="19" xfId="59" applyNumberFormat="1" applyFont="1" applyBorder="1" applyAlignment="1">
      <alignment horizontal="center"/>
    </xf>
    <xf numFmtId="165" fontId="4" fillId="0" borderId="12" xfId="0" applyNumberFormat="1" applyFont="1" applyBorder="1" applyAlignment="1">
      <alignment/>
    </xf>
    <xf numFmtId="0" fontId="4" fillId="0" borderId="0" xfId="0" applyFont="1" applyAlignment="1">
      <alignment wrapText="1"/>
    </xf>
    <xf numFmtId="1" fontId="4" fillId="0" borderId="12" xfId="0" applyNumberFormat="1" applyFont="1" applyBorder="1" applyAlignment="1">
      <alignment/>
    </xf>
    <xf numFmtId="0" fontId="2" fillId="0" borderId="31" xfId="33" applyFont="1" applyFill="1" applyBorder="1" applyAlignment="1">
      <alignment horizontal="center"/>
      <protection/>
    </xf>
    <xf numFmtId="0" fontId="2" fillId="0" borderId="31" xfId="33" applyFont="1" applyBorder="1">
      <alignment/>
      <protection/>
    </xf>
    <xf numFmtId="0" fontId="4" fillId="0" borderId="31" xfId="33" applyFont="1" applyBorder="1">
      <alignment/>
      <protection/>
    </xf>
    <xf numFmtId="0" fontId="4" fillId="0" borderId="32" xfId="33" applyFont="1" applyBorder="1">
      <alignment/>
      <protection/>
    </xf>
    <xf numFmtId="0" fontId="2" fillId="0" borderId="33" xfId="33" applyFont="1" applyBorder="1">
      <alignment/>
      <protection/>
    </xf>
    <xf numFmtId="0" fontId="2" fillId="0" borderId="29" xfId="33" applyFont="1" applyFill="1" applyBorder="1" applyAlignment="1">
      <alignment horizontal="center"/>
      <protection/>
    </xf>
    <xf numFmtId="0" fontId="2" fillId="0" borderId="29" xfId="33" applyFont="1" applyBorder="1">
      <alignment/>
      <protection/>
    </xf>
    <xf numFmtId="165" fontId="4" fillId="0" borderId="29" xfId="59" applyNumberFormat="1" applyFont="1" applyBorder="1" applyAlignment="1">
      <alignment/>
    </xf>
    <xf numFmtId="165" fontId="4" fillId="0" borderId="14" xfId="33" applyNumberFormat="1" applyFont="1" applyBorder="1">
      <alignment/>
      <protection/>
    </xf>
    <xf numFmtId="165" fontId="2" fillId="0" borderId="30" xfId="59" applyNumberFormat="1" applyFont="1" applyBorder="1" applyAlignment="1">
      <alignment/>
    </xf>
    <xf numFmtId="165" fontId="2" fillId="0" borderId="20" xfId="33" applyNumberFormat="1" applyFont="1" applyBorder="1">
      <alignment/>
      <protection/>
    </xf>
    <xf numFmtId="0" fontId="4" fillId="0" borderId="21" xfId="33" applyFont="1" applyFill="1" applyBorder="1" applyAlignment="1">
      <alignment horizontal="center" vertical="top" wrapText="1"/>
      <protection/>
    </xf>
    <xf numFmtId="165" fontId="4" fillId="0" borderId="34" xfId="59" applyNumberFormat="1" applyFont="1" applyBorder="1" applyAlignment="1">
      <alignment/>
    </xf>
    <xf numFmtId="165" fontId="4" fillId="0" borderId="25" xfId="33" applyNumberFormat="1" applyFont="1" applyBorder="1">
      <alignment/>
      <protection/>
    </xf>
    <xf numFmtId="0" fontId="2" fillId="0" borderId="35" xfId="33" applyFont="1" applyBorder="1" applyAlignment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13" xfId="33" applyFont="1" applyFill="1" applyBorder="1" applyAlignment="1">
      <alignment horizontal="center" vertical="top" wrapText="1"/>
      <protection/>
    </xf>
    <xf numFmtId="0" fontId="4" fillId="0" borderId="12" xfId="33" applyFont="1" applyFill="1" applyBorder="1" applyAlignment="1">
      <alignment horizontal="left" vertical="center"/>
      <protection/>
    </xf>
    <xf numFmtId="0" fontId="4" fillId="0" borderId="14" xfId="33" applyFont="1" applyFill="1" applyBorder="1" applyAlignment="1">
      <alignment horizontal="left" vertical="center"/>
      <protection/>
    </xf>
    <xf numFmtId="0" fontId="2" fillId="0" borderId="0" xfId="33" applyFont="1" applyAlignment="1">
      <alignment wrapText="1"/>
      <protection/>
    </xf>
    <xf numFmtId="0" fontId="4" fillId="0" borderId="0" xfId="0" applyFont="1" applyAlignment="1">
      <alignment wrapText="1"/>
    </xf>
    <xf numFmtId="0" fontId="2" fillId="0" borderId="13" xfId="33" applyFont="1" applyBorder="1" applyAlignment="1">
      <alignment vertical="top" wrapText="1"/>
      <protection/>
    </xf>
    <xf numFmtId="0" fontId="2" fillId="0" borderId="36" xfId="33" applyFont="1" applyBorder="1" applyAlignment="1">
      <alignment horizontal="center" vertical="top" wrapText="1"/>
      <protection/>
    </xf>
    <xf numFmtId="0" fontId="2" fillId="0" borderId="36" xfId="0" applyFont="1" applyBorder="1" applyAlignment="1">
      <alignment horizontal="center" vertical="top" wrapText="1"/>
    </xf>
    <xf numFmtId="0" fontId="2" fillId="0" borderId="37" xfId="33" applyFont="1" applyBorder="1" applyAlignment="1">
      <alignment horizontal="center" vertical="top" wrapText="1"/>
      <protection/>
    </xf>
    <xf numFmtId="0" fontId="2" fillId="0" borderId="38" xfId="33" applyFont="1" applyBorder="1" applyAlignment="1">
      <alignment horizontal="center" vertical="top" wrapText="1"/>
      <protection/>
    </xf>
    <xf numFmtId="0" fontId="2" fillId="0" borderId="0" xfId="33" applyFont="1" applyBorder="1" applyAlignment="1">
      <alignment horizontal="left" wrapText="1"/>
      <protection/>
    </xf>
    <xf numFmtId="0" fontId="2" fillId="0" borderId="0" xfId="33" applyFont="1" applyBorder="1" applyAlignment="1">
      <alignment horizontal="center"/>
      <protection/>
    </xf>
    <xf numFmtId="0" fontId="4" fillId="0" borderId="28" xfId="33" applyFont="1" applyFill="1" applyBorder="1" applyAlignment="1">
      <alignment horizontal="center" vertical="center"/>
      <protection/>
    </xf>
    <xf numFmtId="0" fontId="4" fillId="0" borderId="35" xfId="33" applyFont="1" applyFill="1" applyBorder="1" applyAlignment="1">
      <alignment horizontal="center" vertical="center"/>
      <protection/>
    </xf>
    <xf numFmtId="0" fontId="2" fillId="0" borderId="10" xfId="33" applyFont="1" applyBorder="1" applyAlignment="1">
      <alignment vertical="top" wrapText="1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4" fillId="0" borderId="14" xfId="33" applyFont="1" applyFill="1" applyBorder="1" applyAlignment="1">
      <alignment horizontal="center" vertical="center"/>
      <protection/>
    </xf>
    <xf numFmtId="0" fontId="4" fillId="0" borderId="19" xfId="33" applyFont="1" applyFill="1" applyBorder="1" applyAlignment="1">
      <alignment horizontal="center" vertical="center"/>
      <protection/>
    </xf>
    <xf numFmtId="0" fontId="4" fillId="0" borderId="20" xfId="33" applyFont="1" applyFill="1" applyBorder="1" applyAlignment="1">
      <alignment horizontal="center" vertical="center"/>
      <protection/>
    </xf>
    <xf numFmtId="0" fontId="2" fillId="0" borderId="28" xfId="33" applyFont="1" applyBorder="1" applyAlignment="1">
      <alignment horizontal="center" wrapText="1"/>
      <protection/>
    </xf>
    <xf numFmtId="0" fontId="2" fillId="0" borderId="28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9" xfId="33" applyFont="1" applyBorder="1" applyAlignment="1">
      <alignment horizontal="center" vertical="top" wrapText="1"/>
      <protection/>
    </xf>
    <xf numFmtId="0" fontId="2" fillId="0" borderId="38" xfId="0" applyFont="1" applyBorder="1" applyAlignment="1">
      <alignment horizontal="center" vertical="top" wrapText="1"/>
    </xf>
    <xf numFmtId="0" fontId="4" fillId="0" borderId="26" xfId="33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8"/>
  <sheetViews>
    <sheetView tabSelected="1" zoomScale="75" zoomScaleNormal="75" zoomScalePageLayoutView="0" workbookViewId="0" topLeftCell="A1">
      <selection activeCell="L5" sqref="L5:S5"/>
    </sheetView>
  </sheetViews>
  <sheetFormatPr defaultColWidth="8.7109375" defaultRowHeight="12.75"/>
  <cols>
    <col min="1" max="1" width="5.28125" style="1" customWidth="1"/>
    <col min="2" max="2" width="52.00390625" style="1" customWidth="1"/>
    <col min="3" max="10" width="0" style="1" hidden="1" customWidth="1"/>
    <col min="11" max="11" width="11.8515625" style="2" customWidth="1"/>
    <col min="12" max="12" width="10.28125" style="1" customWidth="1"/>
    <col min="13" max="13" width="11.140625" style="1" customWidth="1"/>
    <col min="14" max="14" width="10.7109375" style="1" customWidth="1"/>
    <col min="15" max="15" width="10.421875" style="1" customWidth="1"/>
    <col min="16" max="16" width="12.7109375" style="1" customWidth="1"/>
    <col min="17" max="17" width="11.57421875" style="1" customWidth="1"/>
    <col min="18" max="18" width="13.28125" style="1" customWidth="1"/>
    <col min="19" max="19" width="10.8515625" style="1" customWidth="1"/>
    <col min="20" max="20" width="11.28125" style="1" customWidth="1"/>
    <col min="21" max="21" width="10.8515625" style="1" customWidth="1"/>
    <col min="22" max="22" width="10.421875" style="1" customWidth="1"/>
    <col min="23" max="23" width="10.00390625" style="1" customWidth="1"/>
    <col min="24" max="24" width="11.7109375" style="1" customWidth="1"/>
    <col min="25" max="25" width="9.7109375" style="1" customWidth="1"/>
    <col min="26" max="26" width="9.421875" style="1" customWidth="1"/>
    <col min="27" max="27" width="9.8515625" style="1" customWidth="1"/>
    <col min="28" max="28" width="12.8515625" style="1" customWidth="1"/>
    <col min="29" max="29" width="11.57421875" style="1" customWidth="1"/>
    <col min="30" max="16384" width="8.7109375" style="1" customWidth="1"/>
  </cols>
  <sheetData>
    <row r="1" spans="1:17" s="12" customFormat="1" ht="15.75" customHeight="1">
      <c r="A1" s="94" t="s">
        <v>70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12" customFormat="1" ht="18" customHeight="1" thickBo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</row>
    <row r="3" spans="2:14" s="12" customFormat="1" ht="12.75" customHeight="1" hidden="1"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2:20" s="12" customFormat="1" ht="15.75">
      <c r="B4" s="57" t="s">
        <v>1</v>
      </c>
      <c r="C4" s="58"/>
      <c r="D4" s="58"/>
      <c r="E4" s="58"/>
      <c r="F4" s="58"/>
      <c r="G4" s="58"/>
      <c r="H4" s="58"/>
      <c r="I4" s="58"/>
      <c r="J4" s="58"/>
      <c r="K4" s="59">
        <v>4269.9</v>
      </c>
      <c r="L4" s="96" t="s">
        <v>2</v>
      </c>
      <c r="M4" s="96"/>
      <c r="N4" s="96"/>
      <c r="O4" s="96"/>
      <c r="P4" s="96"/>
      <c r="Q4" s="96"/>
      <c r="R4" s="96"/>
      <c r="S4" s="97"/>
      <c r="T4" s="15"/>
    </row>
    <row r="5" spans="2:24" s="12" customFormat="1" ht="15.75">
      <c r="B5" s="60" t="s">
        <v>3</v>
      </c>
      <c r="C5" s="13"/>
      <c r="D5" s="13"/>
      <c r="E5" s="13"/>
      <c r="F5" s="13"/>
      <c r="G5" s="13"/>
      <c r="H5" s="13"/>
      <c r="I5" s="13"/>
      <c r="J5" s="13"/>
      <c r="K5" s="14">
        <v>80</v>
      </c>
      <c r="L5" s="85" t="s">
        <v>86</v>
      </c>
      <c r="M5" s="85"/>
      <c r="N5" s="85"/>
      <c r="O5" s="85"/>
      <c r="P5" s="85"/>
      <c r="Q5" s="85"/>
      <c r="R5" s="85"/>
      <c r="S5" s="86"/>
      <c r="T5" s="16"/>
      <c r="U5" s="16"/>
      <c r="V5" s="16"/>
      <c r="W5" s="16"/>
      <c r="X5" s="16"/>
    </row>
    <row r="6" spans="2:20" s="12" customFormat="1" ht="15.75">
      <c r="B6" s="60" t="s">
        <v>4</v>
      </c>
      <c r="C6" s="13"/>
      <c r="D6" s="13"/>
      <c r="E6" s="13"/>
      <c r="F6" s="13"/>
      <c r="G6" s="13"/>
      <c r="H6" s="13"/>
      <c r="I6" s="13"/>
      <c r="J6" s="13"/>
      <c r="K6" s="14">
        <v>199</v>
      </c>
      <c r="L6" s="85" t="s">
        <v>5</v>
      </c>
      <c r="M6" s="85"/>
      <c r="N6" s="85"/>
      <c r="O6" s="85"/>
      <c r="P6" s="85"/>
      <c r="Q6" s="85"/>
      <c r="R6" s="85"/>
      <c r="S6" s="86"/>
      <c r="T6" s="15"/>
    </row>
    <row r="7" spans="2:20" s="12" customFormat="1" ht="15.75">
      <c r="B7" s="60" t="s">
        <v>6</v>
      </c>
      <c r="C7" s="13"/>
      <c r="D7" s="13"/>
      <c r="E7" s="13"/>
      <c r="F7" s="13"/>
      <c r="G7" s="13"/>
      <c r="H7" s="13"/>
      <c r="I7" s="13"/>
      <c r="J7" s="13"/>
      <c r="K7" s="14" t="s">
        <v>7</v>
      </c>
      <c r="L7" s="85" t="s">
        <v>8</v>
      </c>
      <c r="M7" s="85"/>
      <c r="N7" s="85"/>
      <c r="O7" s="85"/>
      <c r="P7" s="85"/>
      <c r="Q7" s="85"/>
      <c r="R7" s="85"/>
      <c r="S7" s="86"/>
      <c r="T7" s="15"/>
    </row>
    <row r="8" spans="2:20" s="12" customFormat="1" ht="15.75">
      <c r="B8" s="60" t="s">
        <v>9</v>
      </c>
      <c r="C8" s="13"/>
      <c r="D8" s="13"/>
      <c r="E8" s="13"/>
      <c r="F8" s="13"/>
      <c r="G8" s="13"/>
      <c r="H8" s="13"/>
      <c r="I8" s="13"/>
      <c r="J8" s="13"/>
      <c r="K8" s="14">
        <v>1989</v>
      </c>
      <c r="L8" s="85" t="s">
        <v>10</v>
      </c>
      <c r="M8" s="85"/>
      <c r="N8" s="85"/>
      <c r="O8" s="85"/>
      <c r="P8" s="85"/>
      <c r="Q8" s="85"/>
      <c r="R8" s="85"/>
      <c r="S8" s="86"/>
      <c r="T8" s="15"/>
    </row>
    <row r="9" spans="2:20" s="12" customFormat="1" ht="15.75">
      <c r="B9" s="60" t="s">
        <v>11</v>
      </c>
      <c r="C9" s="13"/>
      <c r="D9" s="13"/>
      <c r="E9" s="13"/>
      <c r="F9" s="13"/>
      <c r="G9" s="13"/>
      <c r="H9" s="13"/>
      <c r="I9" s="13"/>
      <c r="J9" s="13"/>
      <c r="K9" s="14">
        <v>10</v>
      </c>
      <c r="L9" s="85" t="s">
        <v>12</v>
      </c>
      <c r="M9" s="85"/>
      <c r="N9" s="85"/>
      <c r="O9" s="85"/>
      <c r="P9" s="85"/>
      <c r="Q9" s="85"/>
      <c r="R9" s="85"/>
      <c r="S9" s="86"/>
      <c r="T9" s="15"/>
    </row>
    <row r="10" spans="2:20" s="12" customFormat="1" ht="15.75">
      <c r="B10" s="60" t="s">
        <v>13</v>
      </c>
      <c r="C10" s="13"/>
      <c r="D10" s="13"/>
      <c r="E10" s="13"/>
      <c r="F10" s="13"/>
      <c r="G10" s="13"/>
      <c r="H10" s="13"/>
      <c r="I10" s="13"/>
      <c r="J10" s="13"/>
      <c r="K10" s="14">
        <v>2</v>
      </c>
      <c r="L10" s="85" t="s">
        <v>14</v>
      </c>
      <c r="M10" s="85"/>
      <c r="N10" s="85"/>
      <c r="O10" s="85"/>
      <c r="P10" s="85"/>
      <c r="Q10" s="85"/>
      <c r="R10" s="85"/>
      <c r="S10" s="86"/>
      <c r="T10" s="15"/>
    </row>
    <row r="11" spans="2:20" s="12" customFormat="1" ht="15.75">
      <c r="B11" s="60" t="s">
        <v>15</v>
      </c>
      <c r="C11" s="13"/>
      <c r="D11" s="13"/>
      <c r="E11" s="13"/>
      <c r="F11" s="13"/>
      <c r="G11" s="13"/>
      <c r="H11" s="13"/>
      <c r="I11" s="13"/>
      <c r="J11" s="13"/>
      <c r="K11" s="14">
        <v>980</v>
      </c>
      <c r="L11" s="85" t="s">
        <v>16</v>
      </c>
      <c r="M11" s="85"/>
      <c r="N11" s="85"/>
      <c r="O11" s="85"/>
      <c r="P11" s="85"/>
      <c r="Q11" s="85"/>
      <c r="R11" s="85"/>
      <c r="S11" s="86"/>
      <c r="T11" s="15"/>
    </row>
    <row r="12" spans="2:20" s="12" customFormat="1" ht="15.75">
      <c r="B12" s="60" t="s">
        <v>17</v>
      </c>
      <c r="C12" s="13"/>
      <c r="D12" s="13"/>
      <c r="E12" s="13"/>
      <c r="F12" s="13"/>
      <c r="G12" s="13"/>
      <c r="H12" s="13"/>
      <c r="I12" s="13"/>
      <c r="J12" s="13"/>
      <c r="K12" s="14">
        <v>608</v>
      </c>
      <c r="L12" s="85" t="s">
        <v>85</v>
      </c>
      <c r="M12" s="85"/>
      <c r="N12" s="85"/>
      <c r="O12" s="85"/>
      <c r="P12" s="85"/>
      <c r="Q12" s="85"/>
      <c r="R12" s="85"/>
      <c r="S12" s="86"/>
      <c r="T12" s="15"/>
    </row>
    <row r="13" spans="2:20" s="12" customFormat="1" ht="15.75">
      <c r="B13" s="60" t="s">
        <v>18</v>
      </c>
      <c r="C13" s="13"/>
      <c r="D13" s="13"/>
      <c r="E13" s="13"/>
      <c r="F13" s="13"/>
      <c r="G13" s="13"/>
      <c r="H13" s="13"/>
      <c r="I13" s="13"/>
      <c r="J13" s="13"/>
      <c r="K13" s="14">
        <v>1876</v>
      </c>
      <c r="L13" s="85"/>
      <c r="M13" s="85"/>
      <c r="N13" s="85"/>
      <c r="O13" s="85"/>
      <c r="P13" s="85"/>
      <c r="Q13" s="85"/>
      <c r="R13" s="85"/>
      <c r="S13" s="86"/>
      <c r="T13" s="15"/>
    </row>
    <row r="14" spans="2:20" s="12" customFormat="1" ht="15.75">
      <c r="B14" s="60" t="s">
        <v>19</v>
      </c>
      <c r="C14" s="13"/>
      <c r="D14" s="13"/>
      <c r="E14" s="13"/>
      <c r="F14" s="13"/>
      <c r="G14" s="13"/>
      <c r="H14" s="13"/>
      <c r="I14" s="13"/>
      <c r="J14" s="13"/>
      <c r="K14" s="14">
        <v>2</v>
      </c>
      <c r="L14" s="99"/>
      <c r="M14" s="99"/>
      <c r="N14" s="99"/>
      <c r="O14" s="99"/>
      <c r="P14" s="99"/>
      <c r="Q14" s="99"/>
      <c r="R14" s="99"/>
      <c r="S14" s="100"/>
      <c r="T14" s="15"/>
    </row>
    <row r="15" spans="2:20" s="12" customFormat="1" ht="15.75">
      <c r="B15" s="60" t="s">
        <v>73</v>
      </c>
      <c r="C15" s="13"/>
      <c r="D15" s="13"/>
      <c r="E15" s="13"/>
      <c r="F15" s="13"/>
      <c r="G15" s="13"/>
      <c r="H15" s="13"/>
      <c r="I15" s="13"/>
      <c r="J15" s="13"/>
      <c r="K15" s="17">
        <v>-32631</v>
      </c>
      <c r="L15" s="99"/>
      <c r="M15" s="99"/>
      <c r="N15" s="99"/>
      <c r="O15" s="99"/>
      <c r="P15" s="99"/>
      <c r="Q15" s="99"/>
      <c r="R15" s="99"/>
      <c r="S15" s="100"/>
      <c r="T15" s="15"/>
    </row>
    <row r="16" spans="2:20" s="12" customFormat="1" ht="15.75">
      <c r="B16" s="60" t="s">
        <v>74</v>
      </c>
      <c r="C16" s="13"/>
      <c r="D16" s="13"/>
      <c r="E16" s="13"/>
      <c r="F16" s="13"/>
      <c r="G16" s="13"/>
      <c r="H16" s="13"/>
      <c r="I16" s="13"/>
      <c r="J16" s="13"/>
      <c r="K16" s="17">
        <f>(2.8*6*K4)*0.94+(3*6*K4)*0.94</f>
        <v>139676.96879999997</v>
      </c>
      <c r="L16" s="99"/>
      <c r="M16" s="99"/>
      <c r="N16" s="99"/>
      <c r="O16" s="99"/>
      <c r="P16" s="99"/>
      <c r="Q16" s="99"/>
      <c r="R16" s="99"/>
      <c r="S16" s="100"/>
      <c r="T16" s="15"/>
    </row>
    <row r="17" spans="2:20" s="12" customFormat="1" ht="15.75">
      <c r="B17" s="60" t="s">
        <v>75</v>
      </c>
      <c r="C17" s="13"/>
      <c r="D17" s="13"/>
      <c r="E17" s="13"/>
      <c r="F17" s="13"/>
      <c r="G17" s="13"/>
      <c r="H17" s="13"/>
      <c r="I17" s="13"/>
      <c r="J17" s="13"/>
      <c r="K17" s="18">
        <v>10634</v>
      </c>
      <c r="L17" s="99"/>
      <c r="M17" s="99"/>
      <c r="N17" s="99"/>
      <c r="O17" s="99"/>
      <c r="P17" s="99"/>
      <c r="Q17" s="99"/>
      <c r="R17" s="99"/>
      <c r="S17" s="100"/>
      <c r="T17" s="15"/>
    </row>
    <row r="18" spans="2:20" s="12" customFormat="1" ht="16.5" thickBot="1">
      <c r="B18" s="61" t="s">
        <v>76</v>
      </c>
      <c r="C18" s="62"/>
      <c r="D18" s="62"/>
      <c r="E18" s="62"/>
      <c r="F18" s="62"/>
      <c r="G18" s="62"/>
      <c r="H18" s="62"/>
      <c r="I18" s="62"/>
      <c r="J18" s="62"/>
      <c r="K18" s="63">
        <f>SUM(K15:K17)</f>
        <v>117679.96879999997</v>
      </c>
      <c r="L18" s="101"/>
      <c r="M18" s="101"/>
      <c r="N18" s="101"/>
      <c r="O18" s="101"/>
      <c r="P18" s="101"/>
      <c r="Q18" s="101"/>
      <c r="R18" s="101"/>
      <c r="S18" s="102"/>
      <c r="T18" s="15"/>
    </row>
    <row r="19" spans="2:20" s="12" customFormat="1" ht="16.5" thickBot="1">
      <c r="B19" s="54"/>
      <c r="C19" s="55"/>
      <c r="D19" s="55"/>
      <c r="E19" s="55"/>
      <c r="F19" s="55"/>
      <c r="G19" s="55"/>
      <c r="H19" s="55"/>
      <c r="I19" s="55"/>
      <c r="J19" s="55"/>
      <c r="K19" s="56"/>
      <c r="L19" s="108"/>
      <c r="M19" s="108"/>
      <c r="N19" s="108"/>
      <c r="O19" s="108"/>
      <c r="P19" s="108"/>
      <c r="Q19" s="108"/>
      <c r="R19" s="108"/>
      <c r="S19" s="108"/>
      <c r="T19" s="15"/>
    </row>
    <row r="20" spans="2:38" s="15" customFormat="1" ht="15.75">
      <c r="B20" s="23"/>
      <c r="C20" s="24"/>
      <c r="D20" s="24"/>
      <c r="E20" s="24"/>
      <c r="F20" s="24"/>
      <c r="G20" s="24"/>
      <c r="H20" s="24"/>
      <c r="I20" s="24"/>
      <c r="J20" s="24"/>
      <c r="K20" s="103" t="s">
        <v>71</v>
      </c>
      <c r="L20" s="104"/>
      <c r="M20" s="104"/>
      <c r="N20" s="105"/>
      <c r="O20" s="29"/>
      <c r="P20" s="30" t="s">
        <v>72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57" t="s">
        <v>82</v>
      </c>
      <c r="AC20" s="81" t="s">
        <v>81</v>
      </c>
      <c r="AD20" s="9"/>
      <c r="AE20" s="9"/>
      <c r="AF20" s="9"/>
      <c r="AG20" s="9"/>
      <c r="AH20" s="9"/>
      <c r="AI20" s="9"/>
      <c r="AJ20" s="9"/>
      <c r="AK20" s="9"/>
      <c r="AL20" s="9"/>
    </row>
    <row r="21" spans="2:29" s="15" customFormat="1" ht="15.75">
      <c r="B21" s="89" t="s">
        <v>20</v>
      </c>
      <c r="C21" s="98" t="s">
        <v>21</v>
      </c>
      <c r="D21" s="98" t="s">
        <v>22</v>
      </c>
      <c r="E21" s="98" t="s">
        <v>23</v>
      </c>
      <c r="F21" s="98" t="s">
        <v>24</v>
      </c>
      <c r="G21" s="98" t="s">
        <v>25</v>
      </c>
      <c r="H21" s="98" t="s">
        <v>26</v>
      </c>
      <c r="I21" s="98" t="s">
        <v>27</v>
      </c>
      <c r="J21" s="98" t="s">
        <v>28</v>
      </c>
      <c r="K21" s="106" t="s">
        <v>57</v>
      </c>
      <c r="L21" s="92" t="s">
        <v>58</v>
      </c>
      <c r="M21" s="92" t="s">
        <v>61</v>
      </c>
      <c r="N21" s="90" t="s">
        <v>59</v>
      </c>
      <c r="O21" s="84" t="s">
        <v>29</v>
      </c>
      <c r="P21" s="26" t="s">
        <v>30</v>
      </c>
      <c r="Q21" s="26" t="s">
        <v>31</v>
      </c>
      <c r="R21" s="26" t="s">
        <v>32</v>
      </c>
      <c r="S21" s="26" t="s">
        <v>33</v>
      </c>
      <c r="T21" s="26" t="s">
        <v>34</v>
      </c>
      <c r="U21" s="26" t="s">
        <v>35</v>
      </c>
      <c r="V21" s="26" t="s">
        <v>36</v>
      </c>
      <c r="W21" s="26" t="s">
        <v>37</v>
      </c>
      <c r="X21" s="26" t="s">
        <v>38</v>
      </c>
      <c r="Y21" s="26" t="s">
        <v>39</v>
      </c>
      <c r="Z21" s="26" t="s">
        <v>40</v>
      </c>
      <c r="AA21" s="67" t="s">
        <v>41</v>
      </c>
      <c r="AB21" s="72" t="s">
        <v>42</v>
      </c>
      <c r="AC21" s="82"/>
    </row>
    <row r="22" spans="2:29" s="15" customFormat="1" ht="31.5" customHeight="1">
      <c r="B22" s="89"/>
      <c r="C22" s="98"/>
      <c r="D22" s="98"/>
      <c r="E22" s="98"/>
      <c r="F22" s="98"/>
      <c r="G22" s="98"/>
      <c r="H22" s="98"/>
      <c r="I22" s="98"/>
      <c r="J22" s="98"/>
      <c r="K22" s="107"/>
      <c r="L22" s="93"/>
      <c r="M22" s="93"/>
      <c r="N22" s="91"/>
      <c r="O22" s="84"/>
      <c r="P22" s="27"/>
      <c r="Q22" s="27"/>
      <c r="R22" s="27"/>
      <c r="S22" s="28"/>
      <c r="T22" s="28"/>
      <c r="U22" s="28"/>
      <c r="V22" s="28"/>
      <c r="W22" s="28"/>
      <c r="X22" s="28"/>
      <c r="Y22" s="28"/>
      <c r="Z22" s="28"/>
      <c r="AA22" s="68"/>
      <c r="AB22" s="73"/>
      <c r="AC22" s="82"/>
    </row>
    <row r="23" spans="2:29" s="12" customFormat="1" ht="31.5">
      <c r="B23" s="20" t="s">
        <v>45</v>
      </c>
      <c r="C23" s="6"/>
      <c r="D23" s="3"/>
      <c r="E23" s="3"/>
      <c r="F23" s="3"/>
      <c r="G23" s="3"/>
      <c r="H23" s="3"/>
      <c r="I23" s="3"/>
      <c r="J23" s="3"/>
      <c r="K23" s="8"/>
      <c r="L23" s="8"/>
      <c r="M23" s="8"/>
      <c r="N23" s="21"/>
      <c r="O23" s="31" t="s">
        <v>43</v>
      </c>
      <c r="P23" s="4"/>
      <c r="Q23" s="4"/>
      <c r="R23" s="4"/>
      <c r="S23" s="5"/>
      <c r="T23" s="5"/>
      <c r="U23" s="5"/>
      <c r="V23" s="5"/>
      <c r="W23" s="5"/>
      <c r="Y23" s="5">
        <v>4927.2</v>
      </c>
      <c r="Z23" s="5"/>
      <c r="AA23" s="69"/>
      <c r="AB23" s="74">
        <f aca="true" t="shared" si="0" ref="AB23:AB29">SUM(P23:AA23)</f>
        <v>4927.2</v>
      </c>
      <c r="AC23" s="75"/>
    </row>
    <row r="24" spans="2:29" s="12" customFormat="1" ht="15.75">
      <c r="B24" s="22" t="s">
        <v>64</v>
      </c>
      <c r="C24" s="6"/>
      <c r="D24" s="3"/>
      <c r="E24" s="3"/>
      <c r="F24" s="3"/>
      <c r="G24" s="3"/>
      <c r="H24" s="3"/>
      <c r="I24" s="3"/>
      <c r="J24" s="3"/>
      <c r="K24" s="8" t="s">
        <v>62</v>
      </c>
      <c r="L24" s="8"/>
      <c r="M24" s="8"/>
      <c r="N24" s="21"/>
      <c r="O24" s="31" t="s">
        <v>43</v>
      </c>
      <c r="P24" s="4"/>
      <c r="Q24" s="4"/>
      <c r="R24" s="4"/>
      <c r="S24" s="5"/>
      <c r="T24" s="5"/>
      <c r="U24" s="5"/>
      <c r="V24" s="5"/>
      <c r="W24" s="5"/>
      <c r="X24" s="5"/>
      <c r="Y24" s="5"/>
      <c r="Z24" s="5"/>
      <c r="AA24" s="69"/>
      <c r="AB24" s="74">
        <f t="shared" si="0"/>
        <v>0</v>
      </c>
      <c r="AC24" s="75"/>
    </row>
    <row r="25" spans="2:29" s="12" customFormat="1" ht="15.75">
      <c r="B25" s="22" t="s">
        <v>46</v>
      </c>
      <c r="C25" s="6"/>
      <c r="D25" s="3"/>
      <c r="E25" s="3"/>
      <c r="F25" s="3"/>
      <c r="G25" s="3"/>
      <c r="H25" s="3"/>
      <c r="I25" s="3"/>
      <c r="J25" s="3"/>
      <c r="K25" s="8" t="s">
        <v>60</v>
      </c>
      <c r="L25" s="8">
        <v>2</v>
      </c>
      <c r="M25" s="8">
        <v>5000</v>
      </c>
      <c r="N25" s="21">
        <f>L25*M25</f>
        <v>10000</v>
      </c>
      <c r="O25" s="31" t="s">
        <v>43</v>
      </c>
      <c r="P25" s="4"/>
      <c r="Q25" s="4"/>
      <c r="R25" s="4"/>
      <c r="S25" s="5"/>
      <c r="T25" s="5"/>
      <c r="U25" s="5">
        <v>12158.36</v>
      </c>
      <c r="V25" s="5"/>
      <c r="W25" s="5"/>
      <c r="X25" s="5"/>
      <c r="Y25" s="5"/>
      <c r="Z25" s="5"/>
      <c r="AA25" s="69"/>
      <c r="AB25" s="74">
        <f t="shared" si="0"/>
        <v>12158.36</v>
      </c>
      <c r="AC25" s="75"/>
    </row>
    <row r="26" spans="2:29" s="12" customFormat="1" ht="18.75" customHeight="1">
      <c r="B26" s="22" t="s">
        <v>79</v>
      </c>
      <c r="C26" s="6"/>
      <c r="D26" s="3"/>
      <c r="E26" s="3"/>
      <c r="F26" s="3"/>
      <c r="G26" s="3"/>
      <c r="H26" s="3"/>
      <c r="I26" s="3"/>
      <c r="J26" s="3"/>
      <c r="K26" s="8" t="s">
        <v>78</v>
      </c>
      <c r="L26" s="8">
        <v>20</v>
      </c>
      <c r="M26" s="8">
        <v>1010</v>
      </c>
      <c r="N26" s="21">
        <f>L26*M26</f>
        <v>20200</v>
      </c>
      <c r="O26" s="31" t="s">
        <v>43</v>
      </c>
      <c r="P26" s="7"/>
      <c r="Q26" s="4"/>
      <c r="R26" s="4"/>
      <c r="S26" s="5">
        <v>16951.89</v>
      </c>
      <c r="T26" s="5"/>
      <c r="U26" s="5"/>
      <c r="V26" s="5"/>
      <c r="W26" s="5"/>
      <c r="X26" s="5"/>
      <c r="Y26" s="5"/>
      <c r="Z26" s="5"/>
      <c r="AA26" s="69"/>
      <c r="AB26" s="74">
        <f t="shared" si="0"/>
        <v>16951.89</v>
      </c>
      <c r="AC26" s="75"/>
    </row>
    <row r="27" spans="2:29" s="12" customFormat="1" ht="15.75">
      <c r="B27" s="22" t="s">
        <v>66</v>
      </c>
      <c r="C27" s="6"/>
      <c r="D27" s="3"/>
      <c r="E27" s="3"/>
      <c r="F27" s="3"/>
      <c r="G27" s="3"/>
      <c r="H27" s="3"/>
      <c r="I27" s="3"/>
      <c r="J27" s="3"/>
      <c r="K27" s="8" t="s">
        <v>63</v>
      </c>
      <c r="L27" s="8"/>
      <c r="M27" s="8"/>
      <c r="N27" s="21">
        <v>15000</v>
      </c>
      <c r="O27" s="31" t="s">
        <v>43</v>
      </c>
      <c r="P27" s="7"/>
      <c r="Q27" s="4"/>
      <c r="R27" s="4"/>
      <c r="S27" s="5"/>
      <c r="T27" s="5"/>
      <c r="U27" s="5"/>
      <c r="V27" s="5"/>
      <c r="W27" s="5"/>
      <c r="Y27" s="5">
        <f>1620+3000</f>
        <v>4620</v>
      </c>
      <c r="Z27" s="5"/>
      <c r="AA27" s="69"/>
      <c r="AB27" s="74">
        <f t="shared" si="0"/>
        <v>4620</v>
      </c>
      <c r="AC27" s="75"/>
    </row>
    <row r="28" spans="2:29" s="12" customFormat="1" ht="20.25" customHeight="1">
      <c r="B28" s="22" t="s">
        <v>80</v>
      </c>
      <c r="C28" s="6"/>
      <c r="D28" s="3"/>
      <c r="E28" s="3"/>
      <c r="F28" s="3"/>
      <c r="G28" s="3"/>
      <c r="H28" s="3"/>
      <c r="I28" s="3"/>
      <c r="J28" s="3"/>
      <c r="K28" s="8" t="s">
        <v>78</v>
      </c>
      <c r="L28" s="8">
        <v>2</v>
      </c>
      <c r="M28" s="8">
        <v>5318</v>
      </c>
      <c r="N28" s="21">
        <f>L28*M28</f>
        <v>10636</v>
      </c>
      <c r="O28" s="31" t="s">
        <v>43</v>
      </c>
      <c r="P28" s="7"/>
      <c r="Q28" s="4"/>
      <c r="R28" s="4"/>
      <c r="S28" s="5">
        <v>3699.75</v>
      </c>
      <c r="T28" s="5"/>
      <c r="U28" s="5"/>
      <c r="V28" s="5"/>
      <c r="W28" s="5"/>
      <c r="X28" s="5"/>
      <c r="Y28" s="5"/>
      <c r="Z28" s="5"/>
      <c r="AA28" s="69"/>
      <c r="AB28" s="74">
        <f t="shared" si="0"/>
        <v>3699.75</v>
      </c>
      <c r="AC28" s="75"/>
    </row>
    <row r="29" spans="2:29" s="12" customFormat="1" ht="15.75">
      <c r="B29" s="44" t="s">
        <v>65</v>
      </c>
      <c r="C29" s="45"/>
      <c r="D29" s="46"/>
      <c r="E29" s="46"/>
      <c r="F29" s="46"/>
      <c r="G29" s="46"/>
      <c r="H29" s="46"/>
      <c r="I29" s="46"/>
      <c r="J29" s="46"/>
      <c r="K29" s="47" t="s">
        <v>77</v>
      </c>
      <c r="L29" s="47">
        <v>60</v>
      </c>
      <c r="M29" s="47">
        <v>500</v>
      </c>
      <c r="N29" s="48">
        <f>L29*M29</f>
        <v>30000</v>
      </c>
      <c r="O29" s="31" t="s">
        <v>43</v>
      </c>
      <c r="P29" s="49">
        <v>5857.52</v>
      </c>
      <c r="Q29" s="50"/>
      <c r="R29" s="50"/>
      <c r="S29" s="51">
        <v>44184.37</v>
      </c>
      <c r="T29" s="51"/>
      <c r="U29" s="51"/>
      <c r="V29" s="51"/>
      <c r="W29" s="51"/>
      <c r="X29" s="51">
        <v>8571.77</v>
      </c>
      <c r="Y29" s="51"/>
      <c r="Z29" s="51"/>
      <c r="AA29" s="70"/>
      <c r="AB29" s="74">
        <f t="shared" si="0"/>
        <v>58613.66</v>
      </c>
      <c r="AC29" s="75"/>
    </row>
    <row r="30" spans="2:29" s="12" customFormat="1" ht="15.75">
      <c r="B30" s="44" t="s">
        <v>83</v>
      </c>
      <c r="C30" s="45"/>
      <c r="D30" s="46"/>
      <c r="E30" s="46"/>
      <c r="F30" s="46"/>
      <c r="G30" s="46"/>
      <c r="H30" s="46"/>
      <c r="I30" s="46"/>
      <c r="J30" s="46"/>
      <c r="K30" s="47"/>
      <c r="L30" s="47"/>
      <c r="M30" s="47"/>
      <c r="N30" s="48"/>
      <c r="O30" s="78" t="s">
        <v>43</v>
      </c>
      <c r="P30" s="49"/>
      <c r="Q30" s="50"/>
      <c r="R30" s="50"/>
      <c r="S30" s="51"/>
      <c r="T30" s="51"/>
      <c r="U30" s="51"/>
      <c r="V30" s="51">
        <v>11600</v>
      </c>
      <c r="W30" s="51"/>
      <c r="X30" s="51"/>
      <c r="Y30" s="51"/>
      <c r="Z30" s="51"/>
      <c r="AA30" s="70"/>
      <c r="AB30" s="79">
        <f>SUM(P30:AA30)</f>
        <v>11600</v>
      </c>
      <c r="AC30" s="80"/>
    </row>
    <row r="31" spans="2:29" s="12" customFormat="1" ht="20.25" customHeight="1">
      <c r="B31" s="44" t="s">
        <v>84</v>
      </c>
      <c r="C31" s="45"/>
      <c r="D31" s="46"/>
      <c r="E31" s="46"/>
      <c r="F31" s="46"/>
      <c r="G31" s="46"/>
      <c r="H31" s="46"/>
      <c r="I31" s="46"/>
      <c r="J31" s="46"/>
      <c r="K31" s="47"/>
      <c r="L31" s="47"/>
      <c r="M31" s="47"/>
      <c r="N31" s="48"/>
      <c r="O31" s="78" t="s">
        <v>43</v>
      </c>
      <c r="P31" s="49"/>
      <c r="Q31" s="50"/>
      <c r="R31" s="50"/>
      <c r="S31" s="51"/>
      <c r="T31" s="51"/>
      <c r="U31" s="51"/>
      <c r="V31" s="51"/>
      <c r="W31" s="51">
        <v>12000</v>
      </c>
      <c r="X31" s="51"/>
      <c r="Y31" s="51"/>
      <c r="Z31" s="51"/>
      <c r="AA31" s="70"/>
      <c r="AB31" s="79">
        <f>SUM(P31:AA31)</f>
        <v>12000</v>
      </c>
      <c r="AC31" s="80"/>
    </row>
    <row r="32" spans="2:29" s="15" customFormat="1" ht="16.5" thickBot="1">
      <c r="B32" s="34" t="s">
        <v>44</v>
      </c>
      <c r="C32" s="35"/>
      <c r="D32" s="35"/>
      <c r="E32" s="35"/>
      <c r="F32" s="35"/>
      <c r="G32" s="35"/>
      <c r="H32" s="35"/>
      <c r="I32" s="35"/>
      <c r="J32" s="35"/>
      <c r="K32" s="36"/>
      <c r="L32" s="36"/>
      <c r="M32" s="36"/>
      <c r="N32" s="37">
        <f>SUM(N23:N29)</f>
        <v>85836</v>
      </c>
      <c r="O32" s="38" t="s">
        <v>43</v>
      </c>
      <c r="P32" s="39">
        <f>SUM(P23:P29)</f>
        <v>5857.52</v>
      </c>
      <c r="Q32" s="40">
        <f>SUM(Q23:Q25)</f>
        <v>0</v>
      </c>
      <c r="R32" s="40">
        <f>SUM(R23:R25)</f>
        <v>0</v>
      </c>
      <c r="S32" s="40">
        <f>SUM(S23:S29)</f>
        <v>64836.01</v>
      </c>
      <c r="T32" s="40">
        <f>SUM(T23:T28)</f>
        <v>0</v>
      </c>
      <c r="U32" s="40">
        <f>SUM(U23:U30)</f>
        <v>12158.36</v>
      </c>
      <c r="V32" s="40">
        <f>SUM(V23:V30)</f>
        <v>11600</v>
      </c>
      <c r="W32" s="40">
        <f>SUM(W23:W31)</f>
        <v>12000</v>
      </c>
      <c r="X32" s="40">
        <f>SUM(X23:X29)</f>
        <v>8571.77</v>
      </c>
      <c r="Y32" s="40">
        <f>SUM(Y23:Y29)</f>
        <v>9547.2</v>
      </c>
      <c r="Z32" s="40">
        <f>SUM(Z23:Z26)</f>
        <v>0</v>
      </c>
      <c r="AA32" s="71">
        <f>SUM(AA23:AA25)</f>
        <v>0</v>
      </c>
      <c r="AB32" s="76">
        <f>SUM(AB23:AB31)</f>
        <v>124570.86</v>
      </c>
      <c r="AC32" s="77">
        <f>K18-AB32</f>
        <v>-6890.891200000027</v>
      </c>
    </row>
    <row r="33" spans="2:25" s="12" customFormat="1" ht="15.75">
      <c r="B33" s="87" t="s">
        <v>68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</row>
    <row r="34" spans="2:25" s="12" customFormat="1" ht="15.7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</row>
    <row r="35" spans="2:25" s="12" customFormat="1" ht="15.7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</row>
    <row r="36" spans="1:11" s="15" customFormat="1" ht="15.75">
      <c r="A36" s="32"/>
      <c r="B36" s="33" t="s">
        <v>47</v>
      </c>
      <c r="C36" s="33"/>
      <c r="D36" s="33"/>
      <c r="E36" s="33"/>
      <c r="F36" s="33"/>
      <c r="G36" s="33"/>
      <c r="H36" s="33"/>
      <c r="I36" s="33"/>
      <c r="J36" s="33"/>
      <c r="K36" s="25"/>
    </row>
    <row r="37" spans="1:11" s="15" customFormat="1" ht="15.75">
      <c r="A37" s="32"/>
      <c r="B37" s="33" t="s">
        <v>48</v>
      </c>
      <c r="C37" s="33"/>
      <c r="D37" s="33"/>
      <c r="E37" s="33"/>
      <c r="F37" s="33"/>
      <c r="G37" s="33"/>
      <c r="H37" s="33"/>
      <c r="I37" s="33"/>
      <c r="J37" s="33"/>
      <c r="K37" s="25" t="s">
        <v>69</v>
      </c>
    </row>
    <row r="38" spans="1:11" s="12" customFormat="1" ht="15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9"/>
    </row>
    <row r="39" spans="1:23" s="12" customFormat="1" ht="15.75">
      <c r="A39" s="10">
        <v>1</v>
      </c>
      <c r="B39" s="83" t="str">
        <f>B15</f>
        <v>Перевыполнение  ТР  на  01.01.2013год.</v>
      </c>
      <c r="C39" s="83"/>
      <c r="D39" s="83"/>
      <c r="E39" s="83"/>
      <c r="F39" s="83"/>
      <c r="G39" s="11">
        <v>-93239</v>
      </c>
      <c r="H39" s="10"/>
      <c r="I39" s="10"/>
      <c r="J39" s="10"/>
      <c r="K39" s="64">
        <f>K15</f>
        <v>-32631</v>
      </c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s="12" customFormat="1" ht="15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s="15" customFormat="1" ht="15.75">
      <c r="A41" s="32"/>
      <c r="B41" s="32"/>
      <c r="C41" s="32"/>
      <c r="D41" s="32"/>
      <c r="E41" s="32"/>
      <c r="F41" s="32"/>
      <c r="K41" s="52" t="s">
        <v>30</v>
      </c>
      <c r="L41" s="52" t="s">
        <v>31</v>
      </c>
      <c r="M41" s="52" t="s">
        <v>32</v>
      </c>
      <c r="N41" s="52" t="s">
        <v>33</v>
      </c>
      <c r="O41" s="52" t="s">
        <v>34</v>
      </c>
      <c r="P41" s="52" t="s">
        <v>35</v>
      </c>
      <c r="Q41" s="52" t="s">
        <v>55</v>
      </c>
      <c r="R41" s="52" t="s">
        <v>37</v>
      </c>
      <c r="S41" s="52" t="s">
        <v>38</v>
      </c>
      <c r="T41" s="52" t="s">
        <v>39</v>
      </c>
      <c r="U41" s="52" t="s">
        <v>40</v>
      </c>
      <c r="V41" s="52" t="s">
        <v>41</v>
      </c>
      <c r="W41" s="52" t="s">
        <v>56</v>
      </c>
    </row>
    <row r="42" spans="1:23" s="12" customFormat="1" ht="15.75">
      <c r="A42" s="10"/>
      <c r="B42" s="10"/>
      <c r="C42" s="10"/>
      <c r="D42" s="10"/>
      <c r="E42" s="10"/>
      <c r="F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s="12" customFormat="1" ht="15.75">
      <c r="A43" s="10">
        <v>2</v>
      </c>
      <c r="B43" s="83" t="s">
        <v>49</v>
      </c>
      <c r="C43" s="83"/>
      <c r="D43" s="83"/>
      <c r="E43" s="83"/>
      <c r="F43" s="83"/>
      <c r="K43" s="11">
        <v>11238.4</v>
      </c>
      <c r="L43" s="11">
        <v>11238.4</v>
      </c>
      <c r="M43" s="11">
        <v>11238.4</v>
      </c>
      <c r="N43" s="11">
        <v>11238.4</v>
      </c>
      <c r="O43" s="11">
        <v>11238.4</v>
      </c>
      <c r="P43" s="11">
        <v>11238.4</v>
      </c>
      <c r="Q43" s="11">
        <v>11238.4</v>
      </c>
      <c r="R43" s="11">
        <v>12040</v>
      </c>
      <c r="S43" s="11">
        <v>12040</v>
      </c>
      <c r="T43" s="11">
        <v>12040</v>
      </c>
      <c r="U43" s="11">
        <v>12040</v>
      </c>
      <c r="V43" s="11">
        <v>12040</v>
      </c>
      <c r="W43" s="41">
        <f>SUM(K43:V43)</f>
        <v>138868.8</v>
      </c>
    </row>
    <row r="44" spans="1:23" s="12" customFormat="1" ht="15.75">
      <c r="A44" s="10"/>
      <c r="B44" s="10"/>
      <c r="C44" s="10"/>
      <c r="D44" s="10"/>
      <c r="E44" s="10"/>
      <c r="F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42"/>
    </row>
    <row r="45" spans="1:23" s="12" customFormat="1" ht="15.75">
      <c r="A45" s="10">
        <v>3</v>
      </c>
      <c r="B45" s="10" t="s">
        <v>67</v>
      </c>
      <c r="C45" s="10"/>
      <c r="D45" s="10"/>
      <c r="E45" s="10"/>
      <c r="F45" s="10"/>
      <c r="K45" s="64">
        <f>K17/12</f>
        <v>886.1666666666666</v>
      </c>
      <c r="L45" s="64">
        <f aca="true" t="shared" si="1" ref="L45:V45">K45</f>
        <v>886.1666666666666</v>
      </c>
      <c r="M45" s="64">
        <f t="shared" si="1"/>
        <v>886.1666666666666</v>
      </c>
      <c r="N45" s="64">
        <f t="shared" si="1"/>
        <v>886.1666666666666</v>
      </c>
      <c r="O45" s="64">
        <f t="shared" si="1"/>
        <v>886.1666666666666</v>
      </c>
      <c r="P45" s="64">
        <f t="shared" si="1"/>
        <v>886.1666666666666</v>
      </c>
      <c r="Q45" s="64">
        <v>925</v>
      </c>
      <c r="R45" s="64">
        <f t="shared" si="1"/>
        <v>925</v>
      </c>
      <c r="S45" s="64">
        <f t="shared" si="1"/>
        <v>925</v>
      </c>
      <c r="T45" s="64">
        <f t="shared" si="1"/>
        <v>925</v>
      </c>
      <c r="U45" s="64">
        <f t="shared" si="1"/>
        <v>925</v>
      </c>
      <c r="V45" s="64">
        <f t="shared" si="1"/>
        <v>925</v>
      </c>
      <c r="W45" s="41">
        <f>SUM(K45:V45)</f>
        <v>10867</v>
      </c>
    </row>
    <row r="46" spans="1:23" s="12" customFormat="1" ht="15.75">
      <c r="A46" s="10"/>
      <c r="B46" s="10"/>
      <c r="C46" s="10"/>
      <c r="D46" s="10"/>
      <c r="E46" s="10"/>
      <c r="F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42"/>
    </row>
    <row r="47" spans="1:23" s="12" customFormat="1" ht="15.75">
      <c r="A47" s="10">
        <v>4</v>
      </c>
      <c r="B47" s="83" t="s">
        <v>50</v>
      </c>
      <c r="C47" s="83"/>
      <c r="D47" s="83"/>
      <c r="E47" s="83"/>
      <c r="F47" s="83"/>
      <c r="K47" s="53">
        <f>K43*1.07</f>
        <v>12025.088</v>
      </c>
      <c r="L47" s="53">
        <f>L43*0.96</f>
        <v>10788.864</v>
      </c>
      <c r="M47" s="53">
        <f>M43</f>
        <v>11238.4</v>
      </c>
      <c r="N47" s="53">
        <f>N43*0.94</f>
        <v>10564.096</v>
      </c>
      <c r="O47" s="53">
        <f>O43*1.04</f>
        <v>11687.936</v>
      </c>
      <c r="P47" s="53">
        <f>P43*1</f>
        <v>11238.4</v>
      </c>
      <c r="Q47" s="53">
        <v>11912</v>
      </c>
      <c r="R47" s="53">
        <f>R43*1.06</f>
        <v>12762.400000000001</v>
      </c>
      <c r="S47" s="53">
        <f>S43*1.05</f>
        <v>12642</v>
      </c>
      <c r="T47" s="53">
        <v>11574</v>
      </c>
      <c r="U47" s="53">
        <f>U43*0.91</f>
        <v>10956.4</v>
      </c>
      <c r="V47" s="53">
        <v>12952</v>
      </c>
      <c r="W47" s="41">
        <f>SUM(K47:V47)</f>
        <v>140341.584</v>
      </c>
    </row>
    <row r="48" spans="1:23" s="12" customFormat="1" ht="15.75">
      <c r="A48" s="10"/>
      <c r="B48" s="10"/>
      <c r="C48" s="10"/>
      <c r="D48" s="10"/>
      <c r="E48" s="10"/>
      <c r="F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42"/>
    </row>
    <row r="49" spans="1:23" s="12" customFormat="1" ht="15.75">
      <c r="A49" s="10">
        <v>5</v>
      </c>
      <c r="B49" s="83" t="s">
        <v>51</v>
      </c>
      <c r="C49" s="83"/>
      <c r="D49" s="83"/>
      <c r="E49" s="83"/>
      <c r="F49" s="83"/>
      <c r="K49" s="64">
        <f aca="true" t="shared" si="2" ref="K49:P49">K45</f>
        <v>886.1666666666666</v>
      </c>
      <c r="L49" s="64">
        <f t="shared" si="2"/>
        <v>886.1666666666666</v>
      </c>
      <c r="M49" s="64">
        <f t="shared" si="2"/>
        <v>886.1666666666666</v>
      </c>
      <c r="N49" s="64">
        <f t="shared" si="2"/>
        <v>886.1666666666666</v>
      </c>
      <c r="O49" s="64">
        <f t="shared" si="2"/>
        <v>886.1666666666666</v>
      </c>
      <c r="P49" s="64">
        <f t="shared" si="2"/>
        <v>886.1666666666666</v>
      </c>
      <c r="Q49" s="64">
        <f aca="true" t="shared" si="3" ref="Q49:V49">Q45</f>
        <v>925</v>
      </c>
      <c r="R49" s="64">
        <f t="shared" si="3"/>
        <v>925</v>
      </c>
      <c r="S49" s="64">
        <f t="shared" si="3"/>
        <v>925</v>
      </c>
      <c r="T49" s="64">
        <f t="shared" si="3"/>
        <v>925</v>
      </c>
      <c r="U49" s="64">
        <f t="shared" si="3"/>
        <v>925</v>
      </c>
      <c r="V49" s="64">
        <f t="shared" si="3"/>
        <v>925</v>
      </c>
      <c r="W49" s="41">
        <f>SUM(K49:V49)</f>
        <v>10867</v>
      </c>
    </row>
    <row r="50" spans="1:23" s="12" customFormat="1" ht="15.75">
      <c r="A50" s="10"/>
      <c r="B50" s="10"/>
      <c r="C50" s="10"/>
      <c r="D50" s="10"/>
      <c r="E50" s="10"/>
      <c r="F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42"/>
    </row>
    <row r="51" spans="1:23" s="12" customFormat="1" ht="15.75">
      <c r="A51" s="10">
        <v>6</v>
      </c>
      <c r="B51" s="83" t="s">
        <v>52</v>
      </c>
      <c r="C51" s="83"/>
      <c r="D51" s="83"/>
      <c r="E51" s="83"/>
      <c r="F51" s="83"/>
      <c r="K51" s="53">
        <f aca="true" t="shared" si="4" ref="K51:P51">SUM(K47:K50)</f>
        <v>12911.254666666666</v>
      </c>
      <c r="L51" s="53">
        <f t="shared" si="4"/>
        <v>11675.030666666666</v>
      </c>
      <c r="M51" s="53">
        <f t="shared" si="4"/>
        <v>12124.566666666666</v>
      </c>
      <c r="N51" s="53">
        <f t="shared" si="4"/>
        <v>11450.262666666666</v>
      </c>
      <c r="O51" s="53">
        <f t="shared" si="4"/>
        <v>12574.102666666666</v>
      </c>
      <c r="P51" s="53">
        <f t="shared" si="4"/>
        <v>12124.566666666666</v>
      </c>
      <c r="Q51" s="53">
        <f aca="true" t="shared" si="5" ref="Q51:V51">SUM(Q47:Q50)</f>
        <v>12837</v>
      </c>
      <c r="R51" s="53">
        <f t="shared" si="5"/>
        <v>13687.400000000001</v>
      </c>
      <c r="S51" s="53">
        <f t="shared" si="5"/>
        <v>13567</v>
      </c>
      <c r="T51" s="53">
        <f t="shared" si="5"/>
        <v>12499</v>
      </c>
      <c r="U51" s="53">
        <f t="shared" si="5"/>
        <v>11881.4</v>
      </c>
      <c r="V51" s="53">
        <f t="shared" si="5"/>
        <v>13877</v>
      </c>
      <c r="W51" s="41">
        <f>SUM(K51:V51)</f>
        <v>151208.58399999997</v>
      </c>
    </row>
    <row r="52" spans="1:23" s="12" customFormat="1" ht="15.75">
      <c r="A52" s="10"/>
      <c r="B52" s="10"/>
      <c r="C52" s="10"/>
      <c r="D52" s="10"/>
      <c r="E52" s="10"/>
      <c r="F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42"/>
    </row>
    <row r="53" spans="1:23" s="12" customFormat="1" ht="15.75">
      <c r="A53" s="10">
        <v>7</v>
      </c>
      <c r="B53" s="83" t="s">
        <v>53</v>
      </c>
      <c r="C53" s="83"/>
      <c r="D53" s="83"/>
      <c r="E53" s="83"/>
      <c r="F53" s="83"/>
      <c r="K53" s="43">
        <f aca="true" t="shared" si="6" ref="K53:V53">P32</f>
        <v>5857.52</v>
      </c>
      <c r="L53" s="43">
        <f t="shared" si="6"/>
        <v>0</v>
      </c>
      <c r="M53" s="43">
        <f t="shared" si="6"/>
        <v>0</v>
      </c>
      <c r="N53" s="43">
        <f t="shared" si="6"/>
        <v>64836.01</v>
      </c>
      <c r="O53" s="43">
        <f t="shared" si="6"/>
        <v>0</v>
      </c>
      <c r="P53" s="43">
        <f t="shared" si="6"/>
        <v>12158.36</v>
      </c>
      <c r="Q53" s="43">
        <f t="shared" si="6"/>
        <v>11600</v>
      </c>
      <c r="R53" s="43">
        <f t="shared" si="6"/>
        <v>12000</v>
      </c>
      <c r="S53" s="43">
        <f t="shared" si="6"/>
        <v>8571.77</v>
      </c>
      <c r="T53" s="43">
        <f t="shared" si="6"/>
        <v>9547.2</v>
      </c>
      <c r="U53" s="43">
        <f t="shared" si="6"/>
        <v>0</v>
      </c>
      <c r="V53" s="43">
        <f t="shared" si="6"/>
        <v>0</v>
      </c>
      <c r="W53" s="41">
        <f>SUM(K53:V53)</f>
        <v>124570.86</v>
      </c>
    </row>
    <row r="54" spans="1:23" s="12" customFormat="1" ht="15.75">
      <c r="A54" s="10"/>
      <c r="B54" s="10"/>
      <c r="C54" s="10"/>
      <c r="D54" s="10"/>
      <c r="E54" s="10"/>
      <c r="F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42"/>
    </row>
    <row r="55" spans="1:23" s="12" customFormat="1" ht="15.75">
      <c r="A55" s="10">
        <v>8</v>
      </c>
      <c r="B55" s="83" t="s">
        <v>54</v>
      </c>
      <c r="C55" s="83"/>
      <c r="D55" s="83"/>
      <c r="E55" s="83"/>
      <c r="F55" s="83"/>
      <c r="K55" s="66">
        <f>K39+K51-K53</f>
        <v>-25577.265333333333</v>
      </c>
      <c r="L55" s="66">
        <f aca="true" t="shared" si="7" ref="L55:V55">K55+L51-L53</f>
        <v>-13902.234666666667</v>
      </c>
      <c r="M55" s="66">
        <f t="shared" si="7"/>
        <v>-1777.6680000000015</v>
      </c>
      <c r="N55" s="66">
        <f t="shared" si="7"/>
        <v>-55163.41533333334</v>
      </c>
      <c r="O55" s="66">
        <f t="shared" si="7"/>
        <v>-42589.31266666667</v>
      </c>
      <c r="P55" s="66">
        <f t="shared" si="7"/>
        <v>-42623.10600000001</v>
      </c>
      <c r="Q55" s="66">
        <f t="shared" si="7"/>
        <v>-41386.10600000001</v>
      </c>
      <c r="R55" s="66">
        <f t="shared" si="7"/>
        <v>-39698.706000000006</v>
      </c>
      <c r="S55" s="66">
        <f t="shared" si="7"/>
        <v>-34703.47600000001</v>
      </c>
      <c r="T55" s="66">
        <f t="shared" si="7"/>
        <v>-31751.67600000001</v>
      </c>
      <c r="U55" s="66">
        <f t="shared" si="7"/>
        <v>-19870.276000000013</v>
      </c>
      <c r="V55" s="66">
        <f t="shared" si="7"/>
        <v>-5993.276000000013</v>
      </c>
      <c r="W55" s="41">
        <f>K39-W53+W51</f>
        <v>-5993.276000000013</v>
      </c>
    </row>
    <row r="56" s="12" customFormat="1" ht="15.75">
      <c r="K56" s="19"/>
    </row>
    <row r="58" ht="12.75">
      <c r="B58" s="1">
        <v>1473</v>
      </c>
    </row>
  </sheetData>
  <sheetProtection/>
  <mergeCells count="43">
    <mergeCell ref="L5:S5"/>
    <mergeCell ref="L6:S6"/>
    <mergeCell ref="L13:S13"/>
    <mergeCell ref="I21:I22"/>
    <mergeCell ref="J21:J22"/>
    <mergeCell ref="L14:S14"/>
    <mergeCell ref="L15:S15"/>
    <mergeCell ref="L16:S16"/>
    <mergeCell ref="L17:S17"/>
    <mergeCell ref="L18:S18"/>
    <mergeCell ref="A1:Q1"/>
    <mergeCell ref="A2:Q2"/>
    <mergeCell ref="B3:N3"/>
    <mergeCell ref="L4:S4"/>
    <mergeCell ref="L7:S7"/>
    <mergeCell ref="B21:B22"/>
    <mergeCell ref="L11:S11"/>
    <mergeCell ref="L12:S12"/>
    <mergeCell ref="N21:N22"/>
    <mergeCell ref="M21:M22"/>
    <mergeCell ref="C21:C22"/>
    <mergeCell ref="F21:F22"/>
    <mergeCell ref="G21:G22"/>
    <mergeCell ref="H21:H22"/>
    <mergeCell ref="L8:S8"/>
    <mergeCell ref="L9:S9"/>
    <mergeCell ref="L10:S10"/>
    <mergeCell ref="B33:Y34"/>
    <mergeCell ref="D21:D22"/>
    <mergeCell ref="E21:E22"/>
    <mergeCell ref="K20:N20"/>
    <mergeCell ref="K21:K22"/>
    <mergeCell ref="L21:L22"/>
    <mergeCell ref="L19:S19"/>
    <mergeCell ref="AC20:AC22"/>
    <mergeCell ref="B55:F55"/>
    <mergeCell ref="B47:F47"/>
    <mergeCell ref="B49:F49"/>
    <mergeCell ref="B51:F51"/>
    <mergeCell ref="B53:F53"/>
    <mergeCell ref="B39:F39"/>
    <mergeCell ref="B43:F43"/>
    <mergeCell ref="O21:O22"/>
  </mergeCells>
  <printOptions horizontalCentered="1"/>
  <pageMargins left="0.7874015748031497" right="0.3937007874015748" top="0.7874015748031497" bottom="0.1968503937007874" header="0.5118110236220472" footer="0.5118110236220472"/>
  <pageSetup fitToHeight="0" fitToWidth="1"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Sans</cp:lastModifiedBy>
  <cp:lastPrinted>2013-01-10T11:35:37Z</cp:lastPrinted>
  <dcterms:modified xsi:type="dcterms:W3CDTF">2014-01-21T05:37:34Z</dcterms:modified>
  <cp:category/>
  <cp:version/>
  <cp:contentType/>
  <cp:contentStatus/>
</cp:coreProperties>
</file>