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11" sheetId="1" r:id="rId1"/>
  </sheets>
  <definedNames/>
  <calcPr fullCalcOnLoad="1"/>
</workbook>
</file>

<file path=xl/sharedStrings.xml><?xml version="1.0" encoding="utf-8"?>
<sst xmlns="http://schemas.openxmlformats.org/spreadsheetml/2006/main" count="118" uniqueCount="94">
  <si>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</si>
  <si>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</si>
  <si>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</si>
  <si>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</si>
  <si>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1,4 подъезд</t>
  </si>
  <si>
    <t>Материал стен</t>
  </si>
  <si>
    <t>кирпич</t>
  </si>
  <si>
    <t xml:space="preserve">Место расположения ввода ХВС, отопления и ГВС: 1 подъезд </t>
  </si>
  <si>
    <t>Год постройки</t>
  </si>
  <si>
    <t>Место расположения приборов учета ХВС, отопления, ГВС: подъезд 1</t>
  </si>
  <si>
    <t>Этажность</t>
  </si>
  <si>
    <t>Количество теплоузлов -2+бойлер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</si>
  <si>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</si>
  <si>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</si>
  <si>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</si>
  <si>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ТУ №1 тел 41-85-09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</si>
  <si>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</si>
  <si>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</si>
  <si>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</si>
  <si>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</si>
  <si>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</si>
  <si>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</si>
  <si>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</si>
  <si>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</si>
  <si>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</si>
  <si>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</si>
  <si>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</si>
  <si>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</si>
  <si>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</si>
  <si>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</si>
  <si>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</si>
  <si>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</si>
  <si>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</si>
  <si>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</si>
  <si>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</si>
  <si>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</si>
  <si>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</si>
  <si>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</si>
  <si>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</si>
  <si>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</si>
  <si>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</si>
  <si>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</si>
  <si>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</si>
  <si>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</si>
  <si>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</si>
  <si>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1.Ремонт мягкой кровли</t>
  </si>
  <si>
    <t>3.электромонтажные работы</t>
  </si>
  <si>
    <t>6.Подготовка к отопительному сезону</t>
  </si>
  <si>
    <t>2. Сварочные, сантехнические работы</t>
  </si>
  <si>
    <t>Электронный счет по текущему ремонту</t>
  </si>
  <si>
    <t>дома №11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</si>
  <si>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</si>
  <si>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</si>
  <si>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</si>
  <si>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</si>
  <si>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</si>
  <si>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</si>
  <si>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</si>
  <si>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</si>
  <si>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</si>
  <si>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</si>
  <si>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</si>
  <si>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Электронный паспорт финансово-хозяйственной деятельности</t>
  </si>
  <si>
    <t>Цена на единицу работ, руб</t>
  </si>
  <si>
    <t>кв.м.</t>
  </si>
  <si>
    <t>дом</t>
  </si>
  <si>
    <t>теплоузел</t>
  </si>
  <si>
    <t>м</t>
  </si>
  <si>
    <r>
      <t>5.Малярные работы</t>
    </r>
    <r>
      <rPr>
        <sz val="12"/>
        <color indexed="9"/>
        <rFont val="Times New Roman"/>
        <family val="1"/>
      </rPr>
      <t xml:space="preserve"> (МАФ, контейнера 4шт.),т/уз.</t>
    </r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</si>
  <si>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</si>
  <si>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</si>
  <si>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</si>
  <si>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 xml:space="preserve"> ул. Университетская, 11</t>
  </si>
  <si>
    <t>Недовыполнение  ТР  на  01.01.2013год.</t>
  </si>
  <si>
    <t>Тариф на ТР 2013г. -2,80</t>
  </si>
  <si>
    <t>Дополнительные доходы на 2013г.</t>
  </si>
  <si>
    <t>Сумма  к выполнению ТР на 2013 год</t>
  </si>
  <si>
    <t>План работ на 2013 г.</t>
  </si>
  <si>
    <t>РЕЕСТР РАБОТ ПО ТЕКУЩЕМУ РЕМОНТУ ПО ВИДАМ РАБОТ И СТОИМОСТИ НА 2013 ГОД</t>
  </si>
  <si>
    <t>4.Установка энергосберегающих светильников</t>
  </si>
  <si>
    <t>Замена канализации п.№4</t>
  </si>
  <si>
    <t>м2</t>
  </si>
  <si>
    <t>7.Проф. ограждение контейнерных площадок п.№1</t>
  </si>
  <si>
    <t>9. Косметический ремонт подъезда №1</t>
  </si>
  <si>
    <t>подъезд</t>
  </si>
  <si>
    <t>выполнено</t>
  </si>
  <si>
    <t>остаток суммы к исполнению</t>
  </si>
  <si>
    <t>10.Установка вторых рам и двойного остекления</t>
  </si>
  <si>
    <t>8.Ремонт мягкой кровли балконных козырьков (отливы)</t>
  </si>
  <si>
    <t>11.Изготовление и установка дверного блока в подвал п.1</t>
  </si>
  <si>
    <t>13. Монтаж стальной сетки на вентиляционной окно те. Этажа</t>
  </si>
  <si>
    <t>12. Восстановление работы вентканала кв.21</t>
  </si>
  <si>
    <t>Председатель совета МКД -Гаврилова С.К.</t>
  </si>
  <si>
    <t>Мастер участка - Глинин Генадий Анатальеви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</si>
</sst>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23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Border="1">
      <alignment/>
      <protection/>
    </xf>
    <xf numFmtId="0" fontId="4" fillId="0" borderId="10" xfId="33" applyFont="1" applyBorder="1" applyAlignment="1">
      <alignment vertical="top" wrapText="1"/>
      <protection/>
    </xf>
    <xf numFmtId="166" fontId="4" fillId="0" borderId="10" xfId="59" applyNumberFormat="1" applyFont="1" applyBorder="1" applyAlignment="1">
      <alignment/>
    </xf>
    <xf numFmtId="1" fontId="4" fillId="0" borderId="10" xfId="33" applyNumberFormat="1" applyFont="1" applyFill="1" applyBorder="1">
      <alignment/>
      <protection/>
    </xf>
    <xf numFmtId="0" fontId="4" fillId="0" borderId="11" xfId="33" applyFont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33" applyFont="1">
      <alignment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Border="1" applyAlignment="1">
      <alignment horizontal="center"/>
      <protection/>
    </xf>
    <xf numFmtId="0" fontId="2" fillId="0" borderId="0" xfId="33" applyFont="1">
      <alignment/>
      <protection/>
    </xf>
    <xf numFmtId="0" fontId="4" fillId="0" borderId="0" xfId="33" applyFont="1" applyAlignment="1">
      <alignment wrapText="1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0" xfId="33" applyFont="1" applyFill="1" applyBorder="1" applyAlignment="1">
      <alignment wrapText="1"/>
      <protection/>
    </xf>
    <xf numFmtId="0" fontId="2" fillId="0" borderId="10" xfId="33" applyFont="1" applyBorder="1">
      <alignment/>
      <protection/>
    </xf>
    <xf numFmtId="0" fontId="4" fillId="0" borderId="0" xfId="33" applyFont="1" applyAlignment="1">
      <alignment horizontal="center"/>
      <protection/>
    </xf>
    <xf numFmtId="0" fontId="4" fillId="0" borderId="12" xfId="33" applyFont="1" applyBorder="1" applyAlignment="1">
      <alignment vertical="top" wrapText="1"/>
      <protection/>
    </xf>
    <xf numFmtId="0" fontId="4" fillId="0" borderId="13" xfId="33" applyFont="1" applyBorder="1" applyAlignment="1">
      <alignment vertical="top" wrapText="1"/>
      <protection/>
    </xf>
    <xf numFmtId="0" fontId="4" fillId="0" borderId="13" xfId="33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2" fillId="0" borderId="14" xfId="33" applyFont="1" applyBorder="1" applyAlignment="1">
      <alignment horizontal="left"/>
      <protection/>
    </xf>
    <xf numFmtId="0" fontId="2" fillId="0" borderId="14" xfId="33" applyFont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Alignment="1">
      <alignment horizontal="center"/>
      <protection/>
    </xf>
    <xf numFmtId="0" fontId="2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0" xfId="33" applyFont="1" applyBorder="1" applyAlignment="1">
      <alignment vertical="top" wrapText="1"/>
      <protection/>
    </xf>
    <xf numFmtId="0" fontId="4" fillId="0" borderId="15" xfId="33" applyFont="1" applyBorder="1">
      <alignment/>
      <protection/>
    </xf>
    <xf numFmtId="164" fontId="4" fillId="0" borderId="10" xfId="0" applyNumberFormat="1" applyFont="1" applyBorder="1" applyAlignment="1">
      <alignment/>
    </xf>
    <xf numFmtId="0" fontId="2" fillId="0" borderId="16" xfId="33" applyFont="1" applyBorder="1" applyAlignment="1">
      <alignment vertical="distributed" wrapText="1"/>
      <protection/>
    </xf>
    <xf numFmtId="0" fontId="2" fillId="0" borderId="16" xfId="33" applyFont="1" applyBorder="1">
      <alignment/>
      <protection/>
    </xf>
    <xf numFmtId="3" fontId="2" fillId="0" borderId="16" xfId="33" applyNumberFormat="1" applyFont="1" applyFill="1" applyBorder="1" applyAlignment="1">
      <alignment horizontal="center"/>
      <protection/>
    </xf>
    <xf numFmtId="0" fontId="2" fillId="0" borderId="17" xfId="33" applyFont="1" applyBorder="1" applyAlignment="1">
      <alignment horizontal="left"/>
      <protection/>
    </xf>
    <xf numFmtId="0" fontId="2" fillId="0" borderId="18" xfId="33" applyFont="1" applyBorder="1" applyAlignment="1">
      <alignment horizontal="left"/>
      <protection/>
    </xf>
    <xf numFmtId="0" fontId="2" fillId="0" borderId="18" xfId="33" applyFont="1" applyBorder="1" applyAlignment="1">
      <alignment horizontal="center"/>
      <protection/>
    </xf>
    <xf numFmtId="0" fontId="2" fillId="0" borderId="12" xfId="33" applyFont="1" applyBorder="1" applyAlignment="1">
      <alignment horizontal="left" wrapText="1"/>
      <protection/>
    </xf>
    <xf numFmtId="0" fontId="2" fillId="0" borderId="12" xfId="33" applyFont="1" applyBorder="1" applyAlignment="1">
      <alignment horizontal="left"/>
      <protection/>
    </xf>
    <xf numFmtId="0" fontId="2" fillId="0" borderId="19" xfId="33" applyFont="1" applyBorder="1">
      <alignment/>
      <protection/>
    </xf>
    <xf numFmtId="0" fontId="2" fillId="0" borderId="20" xfId="33" applyFont="1" applyBorder="1">
      <alignment/>
      <protection/>
    </xf>
    <xf numFmtId="166" fontId="2" fillId="0" borderId="10" xfId="59" applyNumberFormat="1" applyFont="1" applyBorder="1" applyAlignment="1">
      <alignment horizontal="center"/>
    </xf>
    <xf numFmtId="166" fontId="2" fillId="0" borderId="10" xfId="59" applyNumberFormat="1" applyFont="1" applyFill="1" applyBorder="1" applyAlignment="1">
      <alignment horizontal="center"/>
    </xf>
    <xf numFmtId="166" fontId="2" fillId="0" borderId="20" xfId="59" applyNumberFormat="1" applyFont="1" applyBorder="1" applyAlignment="1">
      <alignment horizontal="center"/>
    </xf>
    <xf numFmtId="0" fontId="2" fillId="0" borderId="14" xfId="33" applyFont="1" applyBorder="1" applyAlignment="1">
      <alignment horizontal="center"/>
      <protection/>
    </xf>
    <xf numFmtId="0" fontId="4" fillId="0" borderId="21" xfId="33" applyFont="1" applyFill="1" applyBorder="1" applyAlignment="1">
      <alignment horizontal="center" vertical="top" wrapText="1"/>
      <protection/>
    </xf>
    <xf numFmtId="0" fontId="4" fillId="0" borderId="22" xfId="33" applyFont="1" applyBorder="1">
      <alignment/>
      <protection/>
    </xf>
    <xf numFmtId="0" fontId="4" fillId="0" borderId="0" xfId="0" applyFont="1" applyAlignment="1">
      <alignment wrapText="1"/>
    </xf>
    <xf numFmtId="1" fontId="4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4" fillId="0" borderId="0" xfId="33" applyNumberFormat="1" applyFont="1" applyAlignment="1">
      <alignment horizontal="center"/>
      <protection/>
    </xf>
    <xf numFmtId="1" fontId="4" fillId="0" borderId="0" xfId="33" applyNumberFormat="1" applyFont="1">
      <alignment/>
      <protection/>
    </xf>
    <xf numFmtId="166" fontId="4" fillId="0" borderId="10" xfId="0" applyNumberFormat="1" applyFont="1" applyBorder="1" applyAlignment="1">
      <alignment horizontal="right"/>
    </xf>
    <xf numFmtId="0" fontId="4" fillId="0" borderId="12" xfId="33" applyFont="1" applyBorder="1" applyAlignment="1">
      <alignment horizontal="center"/>
      <protection/>
    </xf>
    <xf numFmtId="0" fontId="4" fillId="0" borderId="23" xfId="33" applyFont="1" applyBorder="1" applyAlignment="1">
      <alignment horizontal="center"/>
      <protection/>
    </xf>
    <xf numFmtId="0" fontId="2" fillId="0" borderId="11" xfId="33" applyFont="1" applyFill="1" applyBorder="1" applyAlignment="1">
      <alignment horizontal="center"/>
      <protection/>
    </xf>
    <xf numFmtId="0" fontId="2" fillId="0" borderId="11" xfId="33" applyFont="1" applyBorder="1">
      <alignment/>
      <protection/>
    </xf>
    <xf numFmtId="0" fontId="4" fillId="0" borderId="11" xfId="33" applyFont="1" applyBorder="1">
      <alignment/>
      <protection/>
    </xf>
    <xf numFmtId="0" fontId="2" fillId="0" borderId="24" xfId="33" applyFont="1" applyBorder="1" applyAlignment="1">
      <alignment horizontal="left"/>
      <protection/>
    </xf>
    <xf numFmtId="0" fontId="2" fillId="0" borderId="25" xfId="33" applyFont="1" applyFill="1" applyBorder="1" applyAlignment="1">
      <alignment horizontal="center"/>
      <protection/>
    </xf>
    <xf numFmtId="0" fontId="2" fillId="0" borderId="25" xfId="33" applyFont="1" applyBorder="1">
      <alignment/>
      <protection/>
    </xf>
    <xf numFmtId="1" fontId="4" fillId="0" borderId="25" xfId="33" applyNumberFormat="1" applyFont="1" applyBorder="1">
      <alignment/>
      <protection/>
    </xf>
    <xf numFmtId="0" fontId="4" fillId="0" borderId="21" xfId="33" applyFont="1" applyBorder="1" applyAlignment="1">
      <alignment vertical="top" wrapText="1"/>
      <protection/>
    </xf>
    <xf numFmtId="0" fontId="2" fillId="0" borderId="26" xfId="33" applyFont="1" applyBorder="1">
      <alignment/>
      <protection/>
    </xf>
    <xf numFmtId="0" fontId="4" fillId="0" borderId="27" xfId="33" applyFont="1" applyBorder="1" applyAlignment="1">
      <alignment vertical="top" wrapText="1"/>
      <protection/>
    </xf>
    <xf numFmtId="0" fontId="4" fillId="0" borderId="27" xfId="33" applyFont="1" applyBorder="1" applyAlignment="1">
      <alignment horizontal="left" vertical="top" wrapText="1"/>
      <protection/>
    </xf>
    <xf numFmtId="0" fontId="4" fillId="0" borderId="27" xfId="33" applyFont="1" applyBorder="1" applyAlignment="1">
      <alignment horizontal="left" vertical="distributed" wrapText="1"/>
      <protection/>
    </xf>
    <xf numFmtId="1" fontId="4" fillId="0" borderId="28" xfId="33" applyNumberFormat="1" applyFont="1" applyBorder="1">
      <alignment/>
      <protection/>
    </xf>
    <xf numFmtId="0" fontId="4" fillId="0" borderId="29" xfId="33" applyFont="1" applyBorder="1" applyAlignment="1">
      <alignment vertical="top" wrapText="1"/>
      <protection/>
    </xf>
    <xf numFmtId="0" fontId="4" fillId="0" borderId="30" xfId="33" applyFont="1" applyFill="1" applyBorder="1" applyAlignment="1">
      <alignment horizontal="center" vertical="top" wrapText="1"/>
      <protection/>
    </xf>
    <xf numFmtId="1" fontId="4" fillId="0" borderId="15" xfId="33" applyNumberFormat="1" applyFont="1" applyFill="1" applyBorder="1">
      <alignment/>
      <protection/>
    </xf>
    <xf numFmtId="166" fontId="4" fillId="0" borderId="15" xfId="59" applyNumberFormat="1" applyFont="1" applyBorder="1" applyAlignment="1">
      <alignment/>
    </xf>
    <xf numFmtId="0" fontId="4" fillId="0" borderId="31" xfId="33" applyFont="1" applyBorder="1">
      <alignment/>
      <protection/>
    </xf>
    <xf numFmtId="0" fontId="2" fillId="0" borderId="32" xfId="33" applyFont="1" applyBorder="1" applyAlignment="1">
      <alignment vertical="top" wrapText="1"/>
      <protection/>
    </xf>
    <xf numFmtId="0" fontId="2" fillId="0" borderId="33" xfId="33" applyFont="1" applyBorder="1" applyAlignment="1">
      <alignment vertical="top" wrapText="1"/>
      <protection/>
    </xf>
    <xf numFmtId="0" fontId="2" fillId="0" borderId="34" xfId="33" applyFont="1" applyBorder="1" applyAlignment="1">
      <alignment vertical="top" wrapText="1"/>
      <protection/>
    </xf>
    <xf numFmtId="0" fontId="2" fillId="0" borderId="35" xfId="33" applyFont="1" applyBorder="1" applyAlignment="1">
      <alignment vertical="top" wrapText="1"/>
      <protection/>
    </xf>
    <xf numFmtId="0" fontId="2" fillId="0" borderId="36" xfId="33" applyFont="1" applyBorder="1" applyAlignment="1">
      <alignment vertical="top" wrapText="1"/>
      <protection/>
    </xf>
    <xf numFmtId="0" fontId="2" fillId="0" borderId="37" xfId="33" applyFont="1" applyBorder="1" applyAlignment="1">
      <alignment vertical="top" wrapText="1"/>
      <protection/>
    </xf>
    <xf numFmtId="0" fontId="2" fillId="0" borderId="38" xfId="33" applyFont="1" applyBorder="1" applyAlignment="1">
      <alignment vertical="top" wrapText="1"/>
      <protection/>
    </xf>
    <xf numFmtId="0" fontId="2" fillId="0" borderId="39" xfId="33" applyFont="1" applyFill="1" applyBorder="1" applyAlignment="1">
      <alignment horizontal="center" vertical="top" wrapText="1"/>
      <protection/>
    </xf>
    <xf numFmtId="1" fontId="2" fillId="0" borderId="37" xfId="33" applyNumberFormat="1" applyFont="1" applyBorder="1">
      <alignment/>
      <protection/>
    </xf>
    <xf numFmtId="0" fontId="2" fillId="0" borderId="37" xfId="33" applyFont="1" applyBorder="1">
      <alignment/>
      <protection/>
    </xf>
    <xf numFmtId="166" fontId="2" fillId="0" borderId="37" xfId="33" applyNumberFormat="1" applyFont="1" applyBorder="1">
      <alignment/>
      <protection/>
    </xf>
    <xf numFmtId="1" fontId="2" fillId="0" borderId="40" xfId="33" applyNumberFormat="1" applyFont="1" applyBorder="1">
      <alignment/>
      <protection/>
    </xf>
    <xf numFmtId="166" fontId="2" fillId="0" borderId="38" xfId="33" applyNumberFormat="1" applyFont="1" applyBorder="1">
      <alignment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/>
      <protection/>
    </xf>
    <xf numFmtId="0" fontId="2" fillId="0" borderId="41" xfId="33" applyFont="1" applyBorder="1" applyAlignment="1">
      <alignment wrapText="1"/>
      <protection/>
    </xf>
    <xf numFmtId="0" fontId="4" fillId="0" borderId="42" xfId="33" applyFont="1" applyBorder="1" applyAlignment="1">
      <alignment horizontal="center"/>
      <protection/>
    </xf>
    <xf numFmtId="0" fontId="4" fillId="0" borderId="16" xfId="33" applyFont="1" applyBorder="1">
      <alignment/>
      <protection/>
    </xf>
    <xf numFmtId="0" fontId="4" fillId="0" borderId="43" xfId="33" applyFont="1" applyBorder="1">
      <alignment/>
      <protection/>
    </xf>
    <xf numFmtId="0" fontId="4" fillId="0" borderId="44" xfId="33" applyFont="1" applyFill="1" applyBorder="1" applyAlignment="1">
      <alignment horizontal="center" vertical="top" wrapText="1"/>
      <protection/>
    </xf>
    <xf numFmtId="1" fontId="4" fillId="0" borderId="16" xfId="33" applyNumberFormat="1" applyFont="1" applyFill="1" applyBorder="1">
      <alignment/>
      <protection/>
    </xf>
    <xf numFmtId="166" fontId="4" fillId="0" borderId="16" xfId="59" applyNumberFormat="1" applyFont="1" applyBorder="1" applyAlignment="1">
      <alignment/>
    </xf>
    <xf numFmtId="0" fontId="4" fillId="0" borderId="45" xfId="33" applyFont="1" applyBorder="1">
      <alignment/>
      <protection/>
    </xf>
    <xf numFmtId="1" fontId="4" fillId="0" borderId="46" xfId="33" applyNumberFormat="1" applyFont="1" applyBorder="1">
      <alignment/>
      <protection/>
    </xf>
    <xf numFmtId="0" fontId="4" fillId="0" borderId="47" xfId="33" applyFont="1" applyBorder="1" applyAlignment="1">
      <alignment vertical="top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Fill="1" applyBorder="1" applyAlignment="1">
      <alignment horizontal="center" vertical="top" wrapText="1"/>
      <protection/>
    </xf>
    <xf numFmtId="0" fontId="2" fillId="0" borderId="48" xfId="33" applyFont="1" applyBorder="1">
      <alignment/>
      <protection/>
    </xf>
    <xf numFmtId="1" fontId="4" fillId="0" borderId="12" xfId="33" applyNumberFormat="1" applyFont="1" applyBorder="1">
      <alignment/>
      <protection/>
    </xf>
    <xf numFmtId="0" fontId="2" fillId="0" borderId="49" xfId="33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0" xfId="33" applyFont="1" applyFill="1" applyBorder="1" applyAlignment="1">
      <alignment/>
      <protection/>
    </xf>
    <xf numFmtId="0" fontId="4" fillId="0" borderId="13" xfId="33" applyFont="1" applyFill="1" applyBorder="1" applyAlignment="1">
      <alignment/>
      <protection/>
    </xf>
    <xf numFmtId="0" fontId="4" fillId="0" borderId="10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center" vertical="top" wrapText="1"/>
      <protection/>
    </xf>
    <xf numFmtId="0" fontId="2" fillId="0" borderId="17" xfId="33" applyFont="1" applyBorder="1" applyAlignment="1">
      <alignment horizontal="center" wrapText="1"/>
      <protection/>
    </xf>
    <xf numFmtId="0" fontId="2" fillId="0" borderId="1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4" fillId="0" borderId="20" xfId="33" applyFont="1" applyFill="1" applyBorder="1" applyAlignment="1">
      <alignment horizontal="center" vertical="center"/>
      <protection/>
    </xf>
    <xf numFmtId="0" fontId="4" fillId="0" borderId="50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4" fillId="0" borderId="18" xfId="33" applyFont="1" applyFill="1" applyBorder="1" applyAlignment="1">
      <alignment horizontal="center"/>
      <protection/>
    </xf>
    <xf numFmtId="0" fontId="4" fillId="0" borderId="49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3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wrapText="1"/>
      <protection/>
    </xf>
    <xf numFmtId="0" fontId="4" fillId="0" borderId="0" xfId="0" applyFont="1" applyAlignment="1">
      <alignment wrapText="1"/>
    </xf>
    <xf numFmtId="0" fontId="2" fillId="0" borderId="51" xfId="33" applyFont="1" applyBorder="1" applyAlignment="1">
      <alignment horizontal="center" vertical="top" wrapText="1"/>
      <protection/>
    </xf>
    <xf numFmtId="0" fontId="2" fillId="0" borderId="51" xfId="0" applyFont="1" applyBorder="1" applyAlignment="1">
      <alignment horizontal="center" vertical="top" wrapText="1"/>
    </xf>
    <xf numFmtId="0" fontId="2" fillId="0" borderId="27" xfId="33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52" xfId="33" applyFont="1" applyBorder="1" applyAlignment="1">
      <alignment horizontal="center" vertical="top" wrapText="1"/>
      <protection/>
    </xf>
    <xf numFmtId="0" fontId="2" fillId="0" borderId="53" xfId="0" applyFont="1" applyBorder="1" applyAlignment="1">
      <alignment horizontal="center" vertical="top" wrapText="1"/>
    </xf>
    <xf numFmtId="0" fontId="2" fillId="0" borderId="54" xfId="33" applyFont="1" applyBorder="1" applyAlignment="1">
      <alignment horizontal="center" vertical="top" wrapText="1"/>
      <protection/>
    </xf>
    <xf numFmtId="0" fontId="2" fillId="0" borderId="55" xfId="33" applyFont="1" applyBorder="1" applyAlignment="1">
      <alignment horizontal="center" vertical="top" wrapText="1"/>
      <protection/>
    </xf>
    <xf numFmtId="0" fontId="2" fillId="0" borderId="41" xfId="33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2" fillId="0" borderId="21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1"/>
  <sheetViews>
    <sheetView tabSelected="1" zoomScale="75" zoomScaleNormal="75" zoomScaleSheetLayoutView="75" zoomScalePageLayoutView="0" workbookViewId="0" topLeftCell="A1">
      <selection activeCell="L10" sqref="L10:R10"/>
    </sheetView>
  </sheetViews>
  <sheetFormatPr defaultColWidth="8.7109375" defaultRowHeight="12.75"/>
  <cols>
    <col min="1" max="1" width="52.8515625" style="1" customWidth="1"/>
    <col min="2" max="10" width="0" style="1" hidden="1" customWidth="1"/>
    <col min="11" max="11" width="12.00390625" style="2" customWidth="1"/>
    <col min="12" max="13" width="11.8515625" style="1" customWidth="1"/>
    <col min="14" max="14" width="11.28125" style="1" customWidth="1"/>
    <col min="15" max="15" width="13.421875" style="1" customWidth="1"/>
    <col min="16" max="16" width="11.421875" style="1" customWidth="1"/>
    <col min="17" max="17" width="11.140625" style="1" customWidth="1"/>
    <col min="18" max="18" width="10.8515625" style="1" customWidth="1"/>
    <col min="19" max="20" width="11.28125" style="1" customWidth="1"/>
    <col min="21" max="21" width="10.57421875" style="1" customWidth="1"/>
    <col min="22" max="22" width="13.00390625" style="1" customWidth="1"/>
    <col min="23" max="23" width="9.8515625" style="1" customWidth="1"/>
    <col min="24" max="24" width="10.8515625" style="1" customWidth="1"/>
    <col min="25" max="27" width="8.7109375" style="1" customWidth="1"/>
    <col min="28" max="28" width="10.421875" style="1" customWidth="1"/>
    <col min="29" max="29" width="14.28125" style="1" customWidth="1"/>
    <col min="30" max="16384" width="8.7109375" style="1" customWidth="1"/>
  </cols>
  <sheetData>
    <row r="1" spans="1:23" s="11" customFormat="1" ht="18.75" customHeight="1" thickBot="1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140" t="s">
        <v>72</v>
      </c>
      <c r="N1" s="140"/>
      <c r="O1" s="140"/>
      <c r="P1" s="140"/>
      <c r="Q1" s="140"/>
      <c r="R1" s="140"/>
      <c r="S1" s="92"/>
      <c r="T1" s="92"/>
      <c r="U1" s="92"/>
      <c r="V1" s="92"/>
      <c r="W1" s="92"/>
    </row>
    <row r="2" spans="1:21" s="11" customFormat="1" ht="15.7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>
        <v>7407.05</v>
      </c>
      <c r="L2" s="125" t="s">
        <v>1</v>
      </c>
      <c r="M2" s="125"/>
      <c r="N2" s="125"/>
      <c r="O2" s="125"/>
      <c r="P2" s="125"/>
      <c r="Q2" s="125"/>
      <c r="R2" s="126"/>
      <c r="S2" s="14"/>
      <c r="T2" s="14"/>
      <c r="U2" s="14"/>
    </row>
    <row r="3" spans="1:22" s="15" customFormat="1" ht="15.75">
      <c r="A3" s="43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7">
        <v>147</v>
      </c>
      <c r="L3" s="127" t="s">
        <v>92</v>
      </c>
      <c r="M3" s="127"/>
      <c r="N3" s="127"/>
      <c r="O3" s="127"/>
      <c r="P3" s="127"/>
      <c r="Q3" s="127"/>
      <c r="R3" s="128"/>
      <c r="S3" s="18"/>
      <c r="T3" s="18"/>
      <c r="U3" s="18"/>
      <c r="V3" s="18"/>
    </row>
    <row r="4" spans="1:21" s="11" customFormat="1" ht="15.75">
      <c r="A4" s="4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>
        <v>221</v>
      </c>
      <c r="L4" s="112" t="s">
        <v>4</v>
      </c>
      <c r="M4" s="112"/>
      <c r="N4" s="112"/>
      <c r="O4" s="112"/>
      <c r="P4" s="112"/>
      <c r="Q4" s="112"/>
      <c r="R4" s="113"/>
      <c r="S4" s="14"/>
      <c r="T4" s="14"/>
      <c r="U4" s="14"/>
    </row>
    <row r="5" spans="1:21" s="11" customFormat="1" ht="15.75">
      <c r="A5" s="44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3" t="s">
        <v>6</v>
      </c>
      <c r="L5" s="112" t="s">
        <v>7</v>
      </c>
      <c r="M5" s="112"/>
      <c r="N5" s="112"/>
      <c r="O5" s="112"/>
      <c r="P5" s="112"/>
      <c r="Q5" s="112"/>
      <c r="R5" s="113"/>
      <c r="S5" s="14"/>
      <c r="T5" s="14"/>
      <c r="U5" s="14"/>
    </row>
    <row r="6" spans="1:21" s="11" customFormat="1" ht="15.75">
      <c r="A6" s="44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3">
        <v>1995</v>
      </c>
      <c r="L6" s="112" t="s">
        <v>9</v>
      </c>
      <c r="M6" s="112"/>
      <c r="N6" s="112"/>
      <c r="O6" s="112"/>
      <c r="P6" s="112"/>
      <c r="Q6" s="112"/>
      <c r="R6" s="113"/>
      <c r="S6" s="14"/>
      <c r="T6" s="14"/>
      <c r="U6" s="14"/>
    </row>
    <row r="7" spans="1:21" s="11" customFormat="1" ht="15.75">
      <c r="A7" s="44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3">
        <v>14</v>
      </c>
      <c r="L7" s="112" t="s">
        <v>11</v>
      </c>
      <c r="M7" s="112"/>
      <c r="N7" s="112"/>
      <c r="O7" s="112"/>
      <c r="P7" s="112"/>
      <c r="Q7" s="112"/>
      <c r="R7" s="113"/>
      <c r="S7" s="14"/>
      <c r="T7" s="14"/>
      <c r="U7" s="14"/>
    </row>
    <row r="8" spans="1:21" s="11" customFormat="1" ht="15.75">
      <c r="A8" s="44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3">
        <v>4</v>
      </c>
      <c r="L8" s="114" t="s">
        <v>13</v>
      </c>
      <c r="M8" s="114"/>
      <c r="N8" s="114"/>
      <c r="O8" s="114"/>
      <c r="P8" s="114"/>
      <c r="Q8" s="114"/>
      <c r="R8" s="115"/>
      <c r="S8" s="14"/>
      <c r="T8" s="14"/>
      <c r="U8" s="14"/>
    </row>
    <row r="9" spans="1:21" s="11" customFormat="1" ht="15.75">
      <c r="A9" s="44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3">
        <v>1062</v>
      </c>
      <c r="L9" s="114" t="s">
        <v>15</v>
      </c>
      <c r="M9" s="114"/>
      <c r="N9" s="114"/>
      <c r="O9" s="114"/>
      <c r="P9" s="114"/>
      <c r="Q9" s="114"/>
      <c r="R9" s="115"/>
      <c r="S9" s="14"/>
      <c r="T9" s="14"/>
      <c r="U9" s="14"/>
    </row>
    <row r="10" spans="1:21" s="11" customFormat="1" ht="15.75">
      <c r="A10" s="44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3">
        <f>989+286</f>
        <v>1275</v>
      </c>
      <c r="L10" s="112" t="s">
        <v>93</v>
      </c>
      <c r="M10" s="112"/>
      <c r="N10" s="112"/>
      <c r="O10" s="112"/>
      <c r="P10" s="112"/>
      <c r="Q10" s="112"/>
      <c r="R10" s="113"/>
      <c r="S10" s="14"/>
      <c r="T10" s="14"/>
      <c r="U10" s="14"/>
    </row>
    <row r="11" spans="1:21" s="11" customFormat="1" ht="15.75">
      <c r="A11" s="44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3">
        <v>1926.4</v>
      </c>
      <c r="L11" s="110"/>
      <c r="M11" s="110"/>
      <c r="N11" s="110"/>
      <c r="O11" s="110"/>
      <c r="P11" s="110"/>
      <c r="Q11" s="110"/>
      <c r="R11" s="111"/>
      <c r="S11" s="14"/>
      <c r="T11" s="14"/>
      <c r="U11" s="14"/>
    </row>
    <row r="12" spans="1:21" s="11" customFormat="1" ht="15.75">
      <c r="A12" s="44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3">
        <v>3</v>
      </c>
      <c r="L12" s="116"/>
      <c r="M12" s="116"/>
      <c r="N12" s="116"/>
      <c r="O12" s="116"/>
      <c r="P12" s="116"/>
      <c r="Q12" s="116"/>
      <c r="R12" s="117"/>
      <c r="S12" s="14"/>
      <c r="T12" s="14"/>
      <c r="U12" s="14"/>
    </row>
    <row r="13" spans="1:21" s="11" customFormat="1" ht="15.75">
      <c r="A13" s="44" t="s">
        <v>73</v>
      </c>
      <c r="B13" s="12"/>
      <c r="C13" s="12"/>
      <c r="D13" s="12"/>
      <c r="E13" s="12"/>
      <c r="F13" s="12"/>
      <c r="G13" s="12"/>
      <c r="H13" s="12"/>
      <c r="I13" s="12"/>
      <c r="J13" s="12"/>
      <c r="K13" s="47">
        <v>53122</v>
      </c>
      <c r="L13" s="116"/>
      <c r="M13" s="116"/>
      <c r="N13" s="116"/>
      <c r="O13" s="116"/>
      <c r="P13" s="116"/>
      <c r="Q13" s="116"/>
      <c r="R13" s="117"/>
      <c r="S13" s="14"/>
      <c r="T13" s="14"/>
      <c r="U13" s="14"/>
    </row>
    <row r="14" spans="1:21" s="11" customFormat="1" ht="15.75">
      <c r="A14" s="44" t="s">
        <v>74</v>
      </c>
      <c r="B14" s="12"/>
      <c r="C14" s="12"/>
      <c r="D14" s="12"/>
      <c r="E14" s="12"/>
      <c r="F14" s="12"/>
      <c r="G14" s="12"/>
      <c r="H14" s="12"/>
      <c r="I14" s="12"/>
      <c r="J14" s="12"/>
      <c r="K14" s="47">
        <f>(2.8*12*K2)*0.94</f>
        <v>233944.26719999997</v>
      </c>
      <c r="L14" s="116"/>
      <c r="M14" s="116"/>
      <c r="N14" s="116"/>
      <c r="O14" s="116"/>
      <c r="P14" s="116"/>
      <c r="Q14" s="116"/>
      <c r="R14" s="117"/>
      <c r="S14" s="14"/>
      <c r="T14" s="14"/>
      <c r="U14" s="14"/>
    </row>
    <row r="15" spans="1:21" s="11" customFormat="1" ht="15.75">
      <c r="A15" s="44" t="s">
        <v>75</v>
      </c>
      <c r="B15" s="12"/>
      <c r="C15" s="12"/>
      <c r="D15" s="12"/>
      <c r="E15" s="12"/>
      <c r="F15" s="12"/>
      <c r="G15" s="12"/>
      <c r="H15" s="12"/>
      <c r="I15" s="12"/>
      <c r="J15" s="12"/>
      <c r="K15" s="48">
        <v>218679</v>
      </c>
      <c r="L15" s="116"/>
      <c r="M15" s="116"/>
      <c r="N15" s="116"/>
      <c r="O15" s="116"/>
      <c r="P15" s="116"/>
      <c r="Q15" s="116"/>
      <c r="R15" s="117"/>
      <c r="S15" s="14"/>
      <c r="T15" s="14"/>
      <c r="U15" s="14"/>
    </row>
    <row r="16" spans="1:21" s="11" customFormat="1" ht="16.5" thickBot="1">
      <c r="A16" s="45" t="s">
        <v>76</v>
      </c>
      <c r="B16" s="46"/>
      <c r="C16" s="46"/>
      <c r="D16" s="46"/>
      <c r="E16" s="46"/>
      <c r="F16" s="46"/>
      <c r="G16" s="46"/>
      <c r="H16" s="46"/>
      <c r="I16" s="46"/>
      <c r="J16" s="46"/>
      <c r="K16" s="49">
        <f>SUM(K13:K15)</f>
        <v>505745.2672</v>
      </c>
      <c r="L16" s="122"/>
      <c r="M16" s="122"/>
      <c r="N16" s="122"/>
      <c r="O16" s="122"/>
      <c r="P16" s="122"/>
      <c r="Q16" s="122"/>
      <c r="R16" s="123"/>
      <c r="S16" s="14"/>
      <c r="T16" s="14"/>
      <c r="U16" s="14"/>
    </row>
    <row r="17" spans="1:21" s="11" customFormat="1" ht="16.5" thickBo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9"/>
      <c r="L17" s="124"/>
      <c r="M17" s="124"/>
      <c r="N17" s="124"/>
      <c r="O17" s="124"/>
      <c r="P17" s="124"/>
      <c r="Q17" s="124"/>
      <c r="R17" s="124"/>
      <c r="S17" s="14"/>
      <c r="T17" s="14"/>
      <c r="U17" s="14"/>
    </row>
    <row r="18" spans="1:33" s="14" customFormat="1" ht="15.75">
      <c r="A18" s="69"/>
      <c r="B18" s="26"/>
      <c r="C18" s="26"/>
      <c r="D18" s="26"/>
      <c r="E18" s="26"/>
      <c r="F18" s="26"/>
      <c r="G18" s="26"/>
      <c r="H18" s="26"/>
      <c r="I18" s="26"/>
      <c r="J18" s="26"/>
      <c r="K18" s="119" t="s">
        <v>77</v>
      </c>
      <c r="L18" s="120"/>
      <c r="M18" s="120"/>
      <c r="N18" s="121"/>
      <c r="O18" s="50"/>
      <c r="P18" s="25" t="s">
        <v>78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64" t="s">
        <v>85</v>
      </c>
      <c r="AC18" s="108" t="s">
        <v>86</v>
      </c>
      <c r="AD18" s="24"/>
      <c r="AE18" s="24"/>
      <c r="AF18" s="24"/>
      <c r="AG18" s="24"/>
    </row>
    <row r="19" spans="1:29" s="14" customFormat="1" ht="15.75">
      <c r="A19" s="133" t="s">
        <v>19</v>
      </c>
      <c r="B19" s="142" t="s">
        <v>20</v>
      </c>
      <c r="C19" s="134" t="s">
        <v>21</v>
      </c>
      <c r="D19" s="134" t="s">
        <v>22</v>
      </c>
      <c r="E19" s="134" t="s">
        <v>23</v>
      </c>
      <c r="F19" s="134" t="s">
        <v>24</v>
      </c>
      <c r="G19" s="134" t="s">
        <v>25</v>
      </c>
      <c r="H19" s="134" t="s">
        <v>26</v>
      </c>
      <c r="I19" s="134" t="s">
        <v>27</v>
      </c>
      <c r="J19" s="135" t="s">
        <v>28</v>
      </c>
      <c r="K19" s="136" t="s">
        <v>59</v>
      </c>
      <c r="L19" s="138" t="s">
        <v>60</v>
      </c>
      <c r="M19" s="138" t="s">
        <v>63</v>
      </c>
      <c r="N19" s="131" t="s">
        <v>61</v>
      </c>
      <c r="O19" s="118" t="s">
        <v>29</v>
      </c>
      <c r="P19" s="27" t="s">
        <v>30</v>
      </c>
      <c r="Q19" s="27" t="s">
        <v>31</v>
      </c>
      <c r="R19" s="27" t="s">
        <v>32</v>
      </c>
      <c r="S19" s="27" t="s">
        <v>33</v>
      </c>
      <c r="T19" s="27" t="s">
        <v>34</v>
      </c>
      <c r="U19" s="27" t="s">
        <v>35</v>
      </c>
      <c r="V19" s="27" t="s">
        <v>36</v>
      </c>
      <c r="W19" s="27" t="s">
        <v>37</v>
      </c>
      <c r="X19" s="27" t="s">
        <v>38</v>
      </c>
      <c r="Y19" s="27" t="s">
        <v>39</v>
      </c>
      <c r="Z19" s="27" t="s">
        <v>40</v>
      </c>
      <c r="AA19" s="61" t="s">
        <v>41</v>
      </c>
      <c r="AB19" s="65" t="s">
        <v>42</v>
      </c>
      <c r="AC19" s="109"/>
    </row>
    <row r="20" spans="1:29" s="14" customFormat="1" ht="33" customHeight="1">
      <c r="A20" s="133"/>
      <c r="B20" s="142"/>
      <c r="C20" s="134"/>
      <c r="D20" s="134"/>
      <c r="E20" s="134"/>
      <c r="F20" s="134"/>
      <c r="G20" s="134"/>
      <c r="H20" s="134"/>
      <c r="I20" s="134"/>
      <c r="J20" s="135"/>
      <c r="K20" s="137"/>
      <c r="L20" s="139"/>
      <c r="M20" s="139"/>
      <c r="N20" s="132"/>
      <c r="O20" s="118"/>
      <c r="P20" s="28"/>
      <c r="Q20" s="28"/>
      <c r="R20" s="28"/>
      <c r="S20" s="19"/>
      <c r="T20" s="19"/>
      <c r="U20" s="19"/>
      <c r="V20" s="19"/>
      <c r="W20" s="19"/>
      <c r="X20" s="19"/>
      <c r="Y20" s="19"/>
      <c r="Z20" s="19"/>
      <c r="AA20" s="62"/>
      <c r="AB20" s="66"/>
      <c r="AC20" s="109"/>
    </row>
    <row r="21" spans="1:29" s="11" customFormat="1" ht="15.75">
      <c r="A21" s="70" t="s">
        <v>45</v>
      </c>
      <c r="B21" s="68"/>
      <c r="C21" s="5"/>
      <c r="D21" s="5"/>
      <c r="E21" s="5"/>
      <c r="F21" s="5"/>
      <c r="G21" s="5"/>
      <c r="H21" s="5"/>
      <c r="I21" s="5"/>
      <c r="J21" s="8"/>
      <c r="K21" s="21" t="s">
        <v>64</v>
      </c>
      <c r="L21" s="5">
        <v>60</v>
      </c>
      <c r="M21" s="5">
        <v>500</v>
      </c>
      <c r="N21" s="22">
        <f>L21*M21</f>
        <v>30000</v>
      </c>
      <c r="O21" s="51" t="s">
        <v>43</v>
      </c>
      <c r="P21" s="3"/>
      <c r="Q21" s="3"/>
      <c r="R21" s="3"/>
      <c r="S21" s="4"/>
      <c r="T21" s="4"/>
      <c r="U21" s="4"/>
      <c r="V21" s="6"/>
      <c r="W21" s="4">
        <v>4237.61</v>
      </c>
      <c r="X21" s="4"/>
      <c r="Y21" s="4"/>
      <c r="Z21" s="4"/>
      <c r="AA21" s="63"/>
      <c r="AB21" s="67">
        <f>SUM(P21:AA21)</f>
        <v>4237.61</v>
      </c>
      <c r="AC21" s="23"/>
    </row>
    <row r="22" spans="1:29" s="11" customFormat="1" ht="15.75">
      <c r="A22" s="70" t="s">
        <v>48</v>
      </c>
      <c r="B22" s="68"/>
      <c r="C22" s="5"/>
      <c r="D22" s="5"/>
      <c r="E22" s="5"/>
      <c r="F22" s="5"/>
      <c r="G22" s="5"/>
      <c r="H22" s="5"/>
      <c r="I22" s="5"/>
      <c r="J22" s="8"/>
      <c r="K22" s="21"/>
      <c r="L22" s="5"/>
      <c r="M22" s="5"/>
      <c r="N22" s="22">
        <f>L22*M22</f>
        <v>0</v>
      </c>
      <c r="O22" s="51"/>
      <c r="P22" s="7"/>
      <c r="Q22" s="7"/>
      <c r="R22" s="7"/>
      <c r="S22" s="4"/>
      <c r="T22" s="4"/>
      <c r="U22" s="4">
        <v>875.88</v>
      </c>
      <c r="V22" s="4">
        <v>114461.21</v>
      </c>
      <c r="W22" s="4"/>
      <c r="X22" s="4">
        <v>545.15</v>
      </c>
      <c r="Y22" s="4"/>
      <c r="Z22" s="4"/>
      <c r="AA22" s="63">
        <v>1859.76</v>
      </c>
      <c r="AB22" s="67">
        <f>SUM(P22:AA22)</f>
        <v>117742</v>
      </c>
      <c r="AC22" s="23"/>
    </row>
    <row r="23" spans="1:29" s="11" customFormat="1" ht="15.75">
      <c r="A23" s="71" t="s">
        <v>80</v>
      </c>
      <c r="B23" s="68"/>
      <c r="C23" s="5"/>
      <c r="D23" s="5"/>
      <c r="E23" s="5"/>
      <c r="F23" s="5"/>
      <c r="G23" s="5"/>
      <c r="H23" s="5"/>
      <c r="I23" s="5"/>
      <c r="J23" s="8"/>
      <c r="K23" s="21" t="s">
        <v>67</v>
      </c>
      <c r="L23" s="5"/>
      <c r="M23" s="5"/>
      <c r="N23" s="22">
        <v>120000</v>
      </c>
      <c r="O23" s="51" t="s">
        <v>43</v>
      </c>
      <c r="P23" s="7"/>
      <c r="Q23" s="7"/>
      <c r="R23" s="7"/>
      <c r="S23" s="4"/>
      <c r="T23" s="4"/>
      <c r="U23" s="4"/>
      <c r="V23" s="4"/>
      <c r="W23" s="4"/>
      <c r="X23" s="4"/>
      <c r="Y23" s="4"/>
      <c r="Z23" s="4"/>
      <c r="AA23" s="63"/>
      <c r="AB23" s="67">
        <f>SUM(P23:AA23)</f>
        <v>0</v>
      </c>
      <c r="AC23" s="23"/>
    </row>
    <row r="24" spans="1:29" s="11" customFormat="1" ht="15.75">
      <c r="A24" s="70" t="s">
        <v>46</v>
      </c>
      <c r="B24" s="68"/>
      <c r="C24" s="5"/>
      <c r="D24" s="5"/>
      <c r="E24" s="5"/>
      <c r="F24" s="5"/>
      <c r="G24" s="5"/>
      <c r="H24" s="5"/>
      <c r="I24" s="5"/>
      <c r="J24" s="8"/>
      <c r="K24" s="21"/>
      <c r="L24" s="5"/>
      <c r="M24" s="5"/>
      <c r="N24" s="22">
        <f>L24*M24</f>
        <v>0</v>
      </c>
      <c r="O24" s="51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63"/>
      <c r="AB24" s="67"/>
      <c r="AC24" s="23"/>
    </row>
    <row r="25" spans="1:29" s="11" customFormat="1" ht="15.75">
      <c r="A25" s="70" t="s">
        <v>79</v>
      </c>
      <c r="B25" s="68"/>
      <c r="C25" s="5"/>
      <c r="D25" s="5"/>
      <c r="E25" s="5"/>
      <c r="F25" s="5"/>
      <c r="G25" s="5"/>
      <c r="H25" s="5"/>
      <c r="I25" s="5"/>
      <c r="J25" s="8"/>
      <c r="K25" s="21" t="s">
        <v>65</v>
      </c>
      <c r="L25" s="5">
        <v>77</v>
      </c>
      <c r="M25" s="5"/>
      <c r="N25" s="22">
        <v>69600</v>
      </c>
      <c r="O25" s="51" t="s">
        <v>43</v>
      </c>
      <c r="P25" s="7">
        <v>69532.55</v>
      </c>
      <c r="Q25" s="7"/>
      <c r="R25" s="7"/>
      <c r="S25" s="4"/>
      <c r="T25" s="4"/>
      <c r="U25" s="4"/>
      <c r="V25" s="4"/>
      <c r="W25" s="4"/>
      <c r="X25" s="4"/>
      <c r="Y25" s="4"/>
      <c r="Z25" s="4"/>
      <c r="AA25" s="63"/>
      <c r="AB25" s="67">
        <f>SUM(P25:AA25)</f>
        <v>69532.55</v>
      </c>
      <c r="AC25" s="23"/>
    </row>
    <row r="26" spans="1:29" s="11" customFormat="1" ht="21" customHeight="1">
      <c r="A26" s="72" t="s">
        <v>68</v>
      </c>
      <c r="B26" s="68"/>
      <c r="C26" s="5"/>
      <c r="D26" s="5"/>
      <c r="E26" s="5"/>
      <c r="F26" s="5"/>
      <c r="G26" s="5"/>
      <c r="H26" s="5"/>
      <c r="I26" s="5"/>
      <c r="J26" s="8"/>
      <c r="K26" s="21" t="s">
        <v>65</v>
      </c>
      <c r="L26" s="5"/>
      <c r="M26" s="5"/>
      <c r="N26" s="22"/>
      <c r="O26" s="51" t="s">
        <v>43</v>
      </c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63"/>
      <c r="AB26" s="67">
        <f>SUM(P26:AA26)</f>
        <v>0</v>
      </c>
      <c r="AC26" s="23"/>
    </row>
    <row r="27" spans="1:29" s="11" customFormat="1" ht="15.75">
      <c r="A27" s="70" t="s">
        <v>47</v>
      </c>
      <c r="B27" s="68"/>
      <c r="C27" s="5"/>
      <c r="D27" s="5"/>
      <c r="E27" s="5"/>
      <c r="F27" s="5"/>
      <c r="G27" s="5"/>
      <c r="H27" s="5"/>
      <c r="I27" s="5"/>
      <c r="J27" s="8"/>
      <c r="K27" s="59" t="s">
        <v>66</v>
      </c>
      <c r="L27" s="4">
        <v>3</v>
      </c>
      <c r="M27" s="4">
        <v>5000</v>
      </c>
      <c r="N27" s="22">
        <v>15000</v>
      </c>
      <c r="O27" s="51" t="s">
        <v>43</v>
      </c>
      <c r="P27" s="7"/>
      <c r="Q27" s="7"/>
      <c r="R27" s="7"/>
      <c r="S27" s="4"/>
      <c r="T27" s="4"/>
      <c r="U27" s="4"/>
      <c r="V27" s="6">
        <v>10099.38</v>
      </c>
      <c r="W27" s="4"/>
      <c r="X27" s="4"/>
      <c r="Y27" s="4"/>
      <c r="Z27" s="4"/>
      <c r="AA27" s="63"/>
      <c r="AB27" s="67">
        <f>SUM(P27:AA27)</f>
        <v>10099.38</v>
      </c>
      <c r="AC27" s="23"/>
    </row>
    <row r="28" spans="1:29" s="11" customFormat="1" ht="15.75">
      <c r="A28" s="70" t="s">
        <v>82</v>
      </c>
      <c r="B28" s="68"/>
      <c r="C28" s="5"/>
      <c r="D28" s="5"/>
      <c r="E28" s="5"/>
      <c r="F28" s="5"/>
      <c r="G28" s="5"/>
      <c r="H28" s="5"/>
      <c r="I28" s="5"/>
      <c r="J28" s="8"/>
      <c r="K28" s="59"/>
      <c r="L28" s="4"/>
      <c r="M28" s="4"/>
      <c r="N28" s="23">
        <v>14600</v>
      </c>
      <c r="O28" s="51" t="s">
        <v>43</v>
      </c>
      <c r="P28" s="7"/>
      <c r="Q28" s="7"/>
      <c r="R28" s="7"/>
      <c r="S28" s="4"/>
      <c r="T28" s="4"/>
      <c r="U28" s="4"/>
      <c r="V28" s="6"/>
      <c r="W28" s="4"/>
      <c r="X28" s="4"/>
      <c r="Y28" s="4">
        <v>14743.93</v>
      </c>
      <c r="Z28" s="4"/>
      <c r="AA28" s="63"/>
      <c r="AB28" s="67">
        <f>SUM(Y28:AA28)</f>
        <v>14743.93</v>
      </c>
      <c r="AC28" s="23"/>
    </row>
    <row r="29" spans="1:29" s="11" customFormat="1" ht="31.5">
      <c r="A29" s="70" t="s">
        <v>88</v>
      </c>
      <c r="B29" s="34"/>
      <c r="C29" s="34"/>
      <c r="D29" s="34"/>
      <c r="E29" s="34"/>
      <c r="F29" s="34"/>
      <c r="G29" s="34"/>
      <c r="H29" s="34"/>
      <c r="I29" s="34"/>
      <c r="J29" s="34"/>
      <c r="K29" s="60" t="s">
        <v>81</v>
      </c>
      <c r="L29" s="35">
        <v>20</v>
      </c>
      <c r="M29" s="4">
        <v>500</v>
      </c>
      <c r="N29" s="23">
        <v>10000</v>
      </c>
      <c r="O29" s="51" t="s">
        <v>43</v>
      </c>
      <c r="P29" s="7"/>
      <c r="Q29" s="7"/>
      <c r="R29" s="7"/>
      <c r="S29" s="4"/>
      <c r="T29" s="4"/>
      <c r="U29" s="4"/>
      <c r="V29" s="6"/>
      <c r="W29" s="4"/>
      <c r="X29" s="4"/>
      <c r="Y29" s="4"/>
      <c r="Z29" s="4">
        <v>732</v>
      </c>
      <c r="AA29" s="63"/>
      <c r="AB29" s="67">
        <f>SUM(X29:AA29)</f>
        <v>732</v>
      </c>
      <c r="AC29" s="23"/>
    </row>
    <row r="30" spans="1:29" s="11" customFormat="1" ht="15.75">
      <c r="A30" s="70" t="s">
        <v>83</v>
      </c>
      <c r="B30" s="34"/>
      <c r="C30" s="34"/>
      <c r="D30" s="34"/>
      <c r="E30" s="34"/>
      <c r="F30" s="34"/>
      <c r="G30" s="34"/>
      <c r="H30" s="34"/>
      <c r="I30" s="34"/>
      <c r="J30" s="34"/>
      <c r="K30" s="60" t="s">
        <v>84</v>
      </c>
      <c r="L30" s="35"/>
      <c r="M30" s="35"/>
      <c r="N30" s="52">
        <v>99200</v>
      </c>
      <c r="O30" s="51" t="s">
        <v>43</v>
      </c>
      <c r="P30" s="7"/>
      <c r="Q30" s="7"/>
      <c r="R30" s="7"/>
      <c r="S30" s="4"/>
      <c r="T30" s="4">
        <v>88357.04</v>
      </c>
      <c r="U30" s="4"/>
      <c r="V30" s="6"/>
      <c r="W30" s="4"/>
      <c r="X30" s="4"/>
      <c r="Y30" s="4">
        <v>3511.03</v>
      </c>
      <c r="Z30" s="4"/>
      <c r="AA30" s="63"/>
      <c r="AB30" s="67">
        <f>SUM(T30:AA30)</f>
        <v>91868.06999999999</v>
      </c>
      <c r="AC30" s="23"/>
    </row>
    <row r="31" spans="1:29" s="11" customFormat="1" ht="15.75">
      <c r="A31" s="70" t="s">
        <v>87</v>
      </c>
      <c r="B31" s="34"/>
      <c r="C31" s="34"/>
      <c r="D31" s="34"/>
      <c r="E31" s="34"/>
      <c r="F31" s="34"/>
      <c r="G31" s="34"/>
      <c r="H31" s="34"/>
      <c r="I31" s="34"/>
      <c r="J31" s="34"/>
      <c r="K31" s="60"/>
      <c r="L31" s="35"/>
      <c r="M31" s="35"/>
      <c r="N31" s="52"/>
      <c r="O31" s="51" t="s">
        <v>43</v>
      </c>
      <c r="P31" s="7"/>
      <c r="Q31" s="7"/>
      <c r="R31" s="7"/>
      <c r="S31" s="4">
        <v>8636.73</v>
      </c>
      <c r="T31" s="4"/>
      <c r="U31" s="4"/>
      <c r="V31" s="6"/>
      <c r="W31" s="4"/>
      <c r="X31" s="4"/>
      <c r="Y31" s="4"/>
      <c r="Z31" s="4"/>
      <c r="AA31" s="63"/>
      <c r="AB31" s="67">
        <f>SUM(P31:AA31)</f>
        <v>8636.73</v>
      </c>
      <c r="AC31" s="23"/>
    </row>
    <row r="32" spans="1:29" s="11" customFormat="1" ht="31.5">
      <c r="A32" s="103" t="s">
        <v>89</v>
      </c>
      <c r="B32" s="34"/>
      <c r="C32" s="34"/>
      <c r="D32" s="34"/>
      <c r="E32" s="34"/>
      <c r="F32" s="34"/>
      <c r="G32" s="34"/>
      <c r="H32" s="34"/>
      <c r="I32" s="34"/>
      <c r="J32" s="34"/>
      <c r="K32" s="60"/>
      <c r="L32" s="35"/>
      <c r="M32" s="35"/>
      <c r="N32" s="52"/>
      <c r="O32" s="75" t="s">
        <v>43</v>
      </c>
      <c r="P32" s="76"/>
      <c r="Q32" s="76"/>
      <c r="R32" s="76"/>
      <c r="S32" s="35"/>
      <c r="T32" s="35"/>
      <c r="U32" s="35"/>
      <c r="V32" s="77"/>
      <c r="W32" s="35"/>
      <c r="X32" s="35"/>
      <c r="Y32" s="35"/>
      <c r="Z32" s="35">
        <v>9239.29</v>
      </c>
      <c r="AA32" s="78"/>
      <c r="AB32" s="73">
        <f>SUM(Z32:AA32)</f>
        <v>9239.29</v>
      </c>
      <c r="AC32" s="52"/>
    </row>
    <row r="33" spans="1:29" s="11" customFormat="1" ht="15.75">
      <c r="A33" s="5" t="s">
        <v>91</v>
      </c>
      <c r="B33" s="5"/>
      <c r="C33" s="5"/>
      <c r="D33" s="5"/>
      <c r="E33" s="5"/>
      <c r="F33" s="5"/>
      <c r="G33" s="5"/>
      <c r="H33" s="5"/>
      <c r="I33" s="5"/>
      <c r="J33" s="5"/>
      <c r="K33" s="104"/>
      <c r="L33" s="4"/>
      <c r="M33" s="4"/>
      <c r="N33" s="4"/>
      <c r="O33" s="105" t="s">
        <v>43</v>
      </c>
      <c r="P33" s="7"/>
      <c r="Q33" s="7"/>
      <c r="R33" s="7"/>
      <c r="S33" s="4"/>
      <c r="T33" s="4"/>
      <c r="U33" s="4"/>
      <c r="V33" s="6"/>
      <c r="W33" s="4"/>
      <c r="X33" s="4"/>
      <c r="Y33" s="4"/>
      <c r="Z33" s="4"/>
      <c r="AA33" s="63">
        <v>6000.12</v>
      </c>
      <c r="AB33" s="107">
        <f>SUM(AA33)</f>
        <v>6000.12</v>
      </c>
      <c r="AC33" s="23"/>
    </row>
    <row r="34" spans="1:29" s="11" customFormat="1" ht="32.25" thickBot="1">
      <c r="A34" s="74" t="s">
        <v>90</v>
      </c>
      <c r="B34" s="34"/>
      <c r="C34" s="34"/>
      <c r="D34" s="34"/>
      <c r="E34" s="34"/>
      <c r="F34" s="34"/>
      <c r="G34" s="34"/>
      <c r="H34" s="34"/>
      <c r="I34" s="34"/>
      <c r="J34" s="34"/>
      <c r="K34" s="95"/>
      <c r="L34" s="96"/>
      <c r="M34" s="96"/>
      <c r="N34" s="97"/>
      <c r="O34" s="98" t="s">
        <v>43</v>
      </c>
      <c r="P34" s="99"/>
      <c r="Q34" s="99"/>
      <c r="R34" s="99"/>
      <c r="S34" s="96"/>
      <c r="T34" s="96"/>
      <c r="U34" s="96"/>
      <c r="V34" s="100"/>
      <c r="W34" s="96"/>
      <c r="X34" s="96"/>
      <c r="Y34" s="96"/>
      <c r="Z34" s="96"/>
      <c r="AA34" s="101">
        <v>5500</v>
      </c>
      <c r="AB34" s="102">
        <f>SUM(AA34)</f>
        <v>5500</v>
      </c>
      <c r="AC34" s="97"/>
    </row>
    <row r="35" spans="1:29" s="14" customFormat="1" ht="16.5" thickBot="1">
      <c r="A35" s="79" t="s">
        <v>44</v>
      </c>
      <c r="B35" s="80"/>
      <c r="C35" s="81"/>
      <c r="D35" s="81"/>
      <c r="E35" s="81"/>
      <c r="F35" s="81"/>
      <c r="G35" s="81"/>
      <c r="H35" s="81"/>
      <c r="I35" s="81"/>
      <c r="J35" s="82"/>
      <c r="K35" s="83"/>
      <c r="L35" s="84"/>
      <c r="M35" s="84"/>
      <c r="N35" s="85">
        <f>SUM(N21:N30)</f>
        <v>358400</v>
      </c>
      <c r="O35" s="86" t="s">
        <v>43</v>
      </c>
      <c r="P35" s="87">
        <f>SUM(P21:P27)</f>
        <v>69532.55</v>
      </c>
      <c r="Q35" s="87">
        <f>SUM(Q21:Q27)</f>
        <v>0</v>
      </c>
      <c r="R35" s="87">
        <f>SUM(R22:R28)</f>
        <v>0</v>
      </c>
      <c r="S35" s="88">
        <f>SUM(S21:S31)</f>
        <v>8636.73</v>
      </c>
      <c r="T35" s="88">
        <f>SUM(T21:T31)</f>
        <v>88357.04</v>
      </c>
      <c r="U35" s="88">
        <f>SUM(U21:U27)</f>
        <v>875.88</v>
      </c>
      <c r="V35" s="89">
        <f>SUM(V21:V27)</f>
        <v>124560.59000000001</v>
      </c>
      <c r="W35" s="88">
        <f>SUM(W21:W27)</f>
        <v>4237.61</v>
      </c>
      <c r="X35" s="88">
        <f>SUM(X22:X29)</f>
        <v>545.15</v>
      </c>
      <c r="Y35" s="88">
        <f>SUM(Y21:Y31)</f>
        <v>18254.96</v>
      </c>
      <c r="Z35" s="88">
        <f>SUM(Z21:Z32)</f>
        <v>9971.29</v>
      </c>
      <c r="AA35" s="106">
        <f>SUM(AA22:AA34)</f>
        <v>13359.880000000001</v>
      </c>
      <c r="AB35" s="90">
        <f>SUM(AB21:AB34)</f>
        <v>338331.67999999993</v>
      </c>
      <c r="AC35" s="91">
        <f>K16-AB35</f>
        <v>167413.58720000007</v>
      </c>
    </row>
    <row r="36" spans="1:24" s="11" customFormat="1" ht="15.75">
      <c r="A36" s="129" t="s">
        <v>70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1:24" s="11" customFormat="1" ht="15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spans="1:24" s="11" customFormat="1" ht="15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11" s="14" customFormat="1" ht="15.75">
      <c r="A39" s="30" t="s">
        <v>49</v>
      </c>
      <c r="B39" s="30"/>
      <c r="C39" s="30"/>
      <c r="D39" s="30"/>
      <c r="E39" s="30"/>
      <c r="F39" s="30"/>
      <c r="G39" s="30"/>
      <c r="H39" s="30"/>
      <c r="I39" s="30"/>
      <c r="K39" s="31"/>
    </row>
    <row r="40" spans="1:11" s="14" customFormat="1" ht="15.75">
      <c r="A40" s="30" t="s">
        <v>50</v>
      </c>
      <c r="B40" s="30"/>
      <c r="C40" s="30"/>
      <c r="D40" s="30"/>
      <c r="E40" s="30"/>
      <c r="F40" s="30"/>
      <c r="G40" s="30"/>
      <c r="H40" s="30"/>
      <c r="I40" s="30"/>
      <c r="K40" s="31" t="s">
        <v>71</v>
      </c>
    </row>
    <row r="41" spans="1:23" s="11" customFormat="1" ht="15.75">
      <c r="A41" s="141" t="str">
        <f>A13</f>
        <v>Недовыполнение  ТР  на  01.01.2013год.</v>
      </c>
      <c r="B41" s="141"/>
      <c r="C41" s="141"/>
      <c r="D41" s="141"/>
      <c r="E41" s="141"/>
      <c r="F41" s="10">
        <v>-9856</v>
      </c>
      <c r="G41" s="9"/>
      <c r="H41" s="9"/>
      <c r="I41" s="9"/>
      <c r="K41" s="33">
        <f>K13</f>
        <v>53122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11" customFormat="1" ht="15.75">
      <c r="A42" s="9"/>
      <c r="B42" s="9"/>
      <c r="C42" s="9"/>
      <c r="D42" s="9"/>
      <c r="E42" s="9"/>
      <c r="F42" s="9"/>
      <c r="G42" s="9"/>
      <c r="H42" s="9"/>
      <c r="I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s="14" customFormat="1" ht="15.75">
      <c r="A43" s="29"/>
      <c r="B43" s="29"/>
      <c r="C43" s="29"/>
      <c r="D43" s="29"/>
      <c r="E43" s="29"/>
      <c r="K43" s="32" t="s">
        <v>30</v>
      </c>
      <c r="L43" s="32" t="s">
        <v>31</v>
      </c>
      <c r="M43" s="32" t="s">
        <v>32</v>
      </c>
      <c r="N43" s="32" t="s">
        <v>33</v>
      </c>
      <c r="O43" s="32" t="s">
        <v>34</v>
      </c>
      <c r="P43" s="32" t="s">
        <v>35</v>
      </c>
      <c r="Q43" s="32" t="s">
        <v>57</v>
      </c>
      <c r="R43" s="32" t="s">
        <v>37</v>
      </c>
      <c r="S43" s="32" t="s">
        <v>38</v>
      </c>
      <c r="T43" s="32" t="s">
        <v>39</v>
      </c>
      <c r="U43" s="32" t="s">
        <v>40</v>
      </c>
      <c r="V43" s="32" t="s">
        <v>41</v>
      </c>
      <c r="W43" s="32" t="s">
        <v>58</v>
      </c>
    </row>
    <row r="44" spans="1:23" s="11" customFormat="1" ht="15.75">
      <c r="A44" s="9"/>
      <c r="B44" s="9"/>
      <c r="C44" s="9"/>
      <c r="D44" s="9"/>
      <c r="E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s="11" customFormat="1" ht="15.75">
      <c r="A45" s="141" t="s">
        <v>51</v>
      </c>
      <c r="B45" s="141"/>
      <c r="C45" s="141"/>
      <c r="D45" s="141"/>
      <c r="E45" s="141"/>
      <c r="K45" s="10">
        <v>19363</v>
      </c>
      <c r="L45" s="10">
        <v>19363</v>
      </c>
      <c r="M45" s="10">
        <v>19363</v>
      </c>
      <c r="N45" s="10">
        <v>19363</v>
      </c>
      <c r="O45" s="10">
        <v>19363</v>
      </c>
      <c r="P45" s="10">
        <v>19363</v>
      </c>
      <c r="Q45" s="10">
        <v>19363</v>
      </c>
      <c r="R45" s="10">
        <v>19363</v>
      </c>
      <c r="S45" s="10">
        <v>19363</v>
      </c>
      <c r="T45" s="10">
        <v>19363</v>
      </c>
      <c r="U45" s="10">
        <v>19363</v>
      </c>
      <c r="V45" s="10">
        <v>19363</v>
      </c>
      <c r="W45" s="32">
        <f>SUM(K45:V45)</f>
        <v>232356</v>
      </c>
    </row>
    <row r="46" spans="1:23" s="11" customFormat="1" ht="15.75">
      <c r="A46" s="9"/>
      <c r="B46" s="9"/>
      <c r="C46" s="9"/>
      <c r="D46" s="9"/>
      <c r="E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9"/>
    </row>
    <row r="47" spans="1:23" s="11" customFormat="1" ht="15.75">
      <c r="A47" s="9" t="s">
        <v>69</v>
      </c>
      <c r="B47" s="9"/>
      <c r="C47" s="9"/>
      <c r="D47" s="9"/>
      <c r="E47" s="9"/>
      <c r="K47" s="58">
        <f>K15/12</f>
        <v>18223.25</v>
      </c>
      <c r="L47" s="58">
        <f aca="true" t="shared" si="0" ref="L47:V47">K47</f>
        <v>18223.25</v>
      </c>
      <c r="M47" s="58">
        <f t="shared" si="0"/>
        <v>18223.25</v>
      </c>
      <c r="N47" s="58">
        <f t="shared" si="0"/>
        <v>18223.25</v>
      </c>
      <c r="O47" s="58">
        <f t="shared" si="0"/>
        <v>18223.25</v>
      </c>
      <c r="P47" s="58">
        <f t="shared" si="0"/>
        <v>18223.25</v>
      </c>
      <c r="Q47" s="58">
        <v>18796</v>
      </c>
      <c r="R47" s="58">
        <f t="shared" si="0"/>
        <v>18796</v>
      </c>
      <c r="S47" s="58">
        <f t="shared" si="0"/>
        <v>18796</v>
      </c>
      <c r="T47" s="58">
        <f t="shared" si="0"/>
        <v>18796</v>
      </c>
      <c r="U47" s="58">
        <f t="shared" si="0"/>
        <v>18796</v>
      </c>
      <c r="V47" s="58">
        <f t="shared" si="0"/>
        <v>18796</v>
      </c>
      <c r="W47" s="32">
        <f>SUM(K47:V47)</f>
        <v>222115.5</v>
      </c>
    </row>
    <row r="48" spans="1:23" s="11" customFormat="1" ht="15.75">
      <c r="A48" s="9"/>
      <c r="B48" s="9"/>
      <c r="C48" s="9"/>
      <c r="D48" s="9"/>
      <c r="E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9"/>
    </row>
    <row r="49" spans="1:23" s="11" customFormat="1" ht="15.75">
      <c r="A49" s="141" t="s">
        <v>52</v>
      </c>
      <c r="B49" s="141"/>
      <c r="C49" s="141"/>
      <c r="D49" s="141"/>
      <c r="E49" s="141"/>
      <c r="K49" s="36">
        <f>K45*1.085</f>
        <v>21008.855</v>
      </c>
      <c r="L49" s="36">
        <f>L45*1.01</f>
        <v>19556.63</v>
      </c>
      <c r="M49" s="36">
        <f>M45*0.9</f>
        <v>17426.7</v>
      </c>
      <c r="N49" s="36">
        <f>N45*0.97</f>
        <v>18782.11</v>
      </c>
      <c r="O49" s="36">
        <f>O45*1.12</f>
        <v>21686.56</v>
      </c>
      <c r="P49" s="36">
        <f>P45*1.07</f>
        <v>20718.41</v>
      </c>
      <c r="Q49" s="36">
        <v>19072</v>
      </c>
      <c r="R49" s="36">
        <f>R45*0.98</f>
        <v>18975.739999999998</v>
      </c>
      <c r="S49" s="36">
        <f>S45*0.92</f>
        <v>17813.96</v>
      </c>
      <c r="T49" s="36">
        <v>20106</v>
      </c>
      <c r="U49" s="36">
        <f>U45*1.08</f>
        <v>20912.04</v>
      </c>
      <c r="V49" s="36">
        <v>17853</v>
      </c>
      <c r="W49" s="32">
        <f>SUM(K49:V49)</f>
        <v>233912.005</v>
      </c>
    </row>
    <row r="50" spans="1:23" s="11" customFormat="1" ht="15.75">
      <c r="A50" s="9"/>
      <c r="B50" s="9"/>
      <c r="C50" s="9"/>
      <c r="D50" s="9"/>
      <c r="E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9"/>
    </row>
    <row r="51" spans="1:23" s="11" customFormat="1" ht="15.75">
      <c r="A51" s="141" t="s">
        <v>53</v>
      </c>
      <c r="B51" s="141"/>
      <c r="C51" s="141"/>
      <c r="D51" s="141"/>
      <c r="E51" s="141"/>
      <c r="K51" s="33">
        <f aca="true" t="shared" si="1" ref="K51:P51">K47</f>
        <v>18223.25</v>
      </c>
      <c r="L51" s="33">
        <f t="shared" si="1"/>
        <v>18223.25</v>
      </c>
      <c r="M51" s="33">
        <f t="shared" si="1"/>
        <v>18223.25</v>
      </c>
      <c r="N51" s="33">
        <f t="shared" si="1"/>
        <v>18223.25</v>
      </c>
      <c r="O51" s="33">
        <f t="shared" si="1"/>
        <v>18223.25</v>
      </c>
      <c r="P51" s="33">
        <f t="shared" si="1"/>
        <v>18223.25</v>
      </c>
      <c r="Q51" s="33">
        <f aca="true" t="shared" si="2" ref="Q51:V51">Q47</f>
        <v>18796</v>
      </c>
      <c r="R51" s="33">
        <f t="shared" si="2"/>
        <v>18796</v>
      </c>
      <c r="S51" s="33">
        <f t="shared" si="2"/>
        <v>18796</v>
      </c>
      <c r="T51" s="33">
        <f t="shared" si="2"/>
        <v>18796</v>
      </c>
      <c r="U51" s="33">
        <f t="shared" si="2"/>
        <v>18796</v>
      </c>
      <c r="V51" s="33">
        <f t="shared" si="2"/>
        <v>18796</v>
      </c>
      <c r="W51" s="32">
        <f>SUM(K51:V51)</f>
        <v>222115.5</v>
      </c>
    </row>
    <row r="52" spans="1:23" s="11" customFormat="1" ht="15.75">
      <c r="A52" s="9"/>
      <c r="B52" s="9"/>
      <c r="C52" s="9"/>
      <c r="D52" s="9"/>
      <c r="E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9"/>
    </row>
    <row r="53" spans="1:23" s="11" customFormat="1" ht="15.75">
      <c r="A53" s="141" t="s">
        <v>54</v>
      </c>
      <c r="B53" s="141"/>
      <c r="C53" s="141"/>
      <c r="D53" s="141"/>
      <c r="E53" s="141"/>
      <c r="K53" s="36">
        <f aca="true" t="shared" si="3" ref="K53:P53">SUM(K49:K52)</f>
        <v>39232.104999999996</v>
      </c>
      <c r="L53" s="36">
        <f t="shared" si="3"/>
        <v>37779.880000000005</v>
      </c>
      <c r="M53" s="36">
        <f t="shared" si="3"/>
        <v>35649.95</v>
      </c>
      <c r="N53" s="36">
        <f t="shared" si="3"/>
        <v>37005.36</v>
      </c>
      <c r="O53" s="36">
        <f t="shared" si="3"/>
        <v>39909.81</v>
      </c>
      <c r="P53" s="36">
        <f t="shared" si="3"/>
        <v>38941.66</v>
      </c>
      <c r="Q53" s="36">
        <f aca="true" t="shared" si="4" ref="Q53:V53">SUM(Q49:Q52)</f>
        <v>37868</v>
      </c>
      <c r="R53" s="36">
        <f t="shared" si="4"/>
        <v>37771.74</v>
      </c>
      <c r="S53" s="36">
        <f t="shared" si="4"/>
        <v>36609.96</v>
      </c>
      <c r="T53" s="36">
        <f t="shared" si="4"/>
        <v>38902</v>
      </c>
      <c r="U53" s="36">
        <f t="shared" si="4"/>
        <v>39708.04</v>
      </c>
      <c r="V53" s="36">
        <f t="shared" si="4"/>
        <v>36649</v>
      </c>
      <c r="W53" s="32">
        <f>SUM(K53:V53)</f>
        <v>456027.505</v>
      </c>
    </row>
    <row r="54" spans="1:23" s="11" customFormat="1" ht="15.75">
      <c r="A54" s="9"/>
      <c r="B54" s="9"/>
      <c r="C54" s="9"/>
      <c r="D54" s="9"/>
      <c r="E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9"/>
    </row>
    <row r="55" spans="1:23" s="11" customFormat="1" ht="15.75">
      <c r="A55" s="141" t="s">
        <v>55</v>
      </c>
      <c r="B55" s="141"/>
      <c r="C55" s="141"/>
      <c r="D55" s="141"/>
      <c r="E55" s="141"/>
      <c r="K55" s="54">
        <f aca="true" t="shared" si="5" ref="K55:V55">P35</f>
        <v>69532.55</v>
      </c>
      <c r="L55" s="54">
        <f t="shared" si="5"/>
        <v>0</v>
      </c>
      <c r="M55" s="54">
        <f t="shared" si="5"/>
        <v>0</v>
      </c>
      <c r="N55" s="54">
        <f t="shared" si="5"/>
        <v>8636.73</v>
      </c>
      <c r="O55" s="54">
        <f t="shared" si="5"/>
        <v>88357.04</v>
      </c>
      <c r="P55" s="54">
        <f t="shared" si="5"/>
        <v>875.88</v>
      </c>
      <c r="Q55" s="54">
        <f t="shared" si="5"/>
        <v>124560.59000000001</v>
      </c>
      <c r="R55" s="54">
        <f t="shared" si="5"/>
        <v>4237.61</v>
      </c>
      <c r="S55" s="54">
        <f t="shared" si="5"/>
        <v>545.15</v>
      </c>
      <c r="T55" s="54">
        <f t="shared" si="5"/>
        <v>18254.96</v>
      </c>
      <c r="U55" s="54">
        <f t="shared" si="5"/>
        <v>9971.29</v>
      </c>
      <c r="V55" s="54">
        <f t="shared" si="5"/>
        <v>13359.880000000001</v>
      </c>
      <c r="W55" s="32">
        <f>SUM(K55:V55)</f>
        <v>338331.68000000005</v>
      </c>
    </row>
    <row r="56" spans="1:23" s="11" customFormat="1" ht="15.75">
      <c r="A56" s="9"/>
      <c r="B56" s="9"/>
      <c r="C56" s="9"/>
      <c r="D56" s="9"/>
      <c r="E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29"/>
    </row>
    <row r="57" spans="1:23" s="11" customFormat="1" ht="15.75">
      <c r="A57" s="141" t="s">
        <v>56</v>
      </c>
      <c r="B57" s="141"/>
      <c r="C57" s="141"/>
      <c r="D57" s="141"/>
      <c r="E57" s="141"/>
      <c r="K57" s="54">
        <f>K41+K53-K55</f>
        <v>22821.554999999993</v>
      </c>
      <c r="L57" s="54">
        <f aca="true" t="shared" si="6" ref="L57:V57">K57+L53-L55</f>
        <v>60601.435</v>
      </c>
      <c r="M57" s="54">
        <f t="shared" si="6"/>
        <v>96251.385</v>
      </c>
      <c r="N57" s="54">
        <f t="shared" si="6"/>
        <v>124620.015</v>
      </c>
      <c r="O57" s="54">
        <f t="shared" si="6"/>
        <v>76172.78500000002</v>
      </c>
      <c r="P57" s="54">
        <f t="shared" si="6"/>
        <v>114238.56500000002</v>
      </c>
      <c r="Q57" s="54">
        <f t="shared" si="6"/>
        <v>27545.97499999999</v>
      </c>
      <c r="R57" s="54">
        <f t="shared" si="6"/>
        <v>61080.10499999999</v>
      </c>
      <c r="S57" s="54">
        <f t="shared" si="6"/>
        <v>97144.915</v>
      </c>
      <c r="T57" s="54">
        <f t="shared" si="6"/>
        <v>117791.95499999999</v>
      </c>
      <c r="U57" s="54">
        <f t="shared" si="6"/>
        <v>147528.705</v>
      </c>
      <c r="V57" s="54">
        <f t="shared" si="6"/>
        <v>170817.82499999998</v>
      </c>
      <c r="W57" s="55">
        <f>K41-W55+W53</f>
        <v>170817.82499999995</v>
      </c>
    </row>
    <row r="58" spans="11:23" s="11" customFormat="1" ht="15.75">
      <c r="K58" s="56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="11" customFormat="1" ht="15.75">
      <c r="K59" s="20"/>
    </row>
    <row r="60" spans="1:11" s="11" customFormat="1" ht="15.75">
      <c r="A60" s="11">
        <v>2980</v>
      </c>
      <c r="K60" s="20"/>
    </row>
    <row r="61" s="11" customFormat="1" ht="15.75">
      <c r="K61" s="20"/>
    </row>
    <row r="62" s="11" customFormat="1" ht="15.75">
      <c r="K62" s="20"/>
    </row>
    <row r="63" s="11" customFormat="1" ht="15.75">
      <c r="K63" s="20"/>
    </row>
    <row r="64" s="11" customFormat="1" ht="15.75">
      <c r="K64" s="20"/>
    </row>
    <row r="65" s="11" customFormat="1" ht="15.75">
      <c r="K65" s="20"/>
    </row>
    <row r="66" s="11" customFormat="1" ht="15.75">
      <c r="K66" s="20"/>
    </row>
    <row r="67" s="11" customFormat="1" ht="15.75">
      <c r="K67" s="20"/>
    </row>
    <row r="68" s="11" customFormat="1" ht="15.75">
      <c r="K68" s="20"/>
    </row>
    <row r="69" s="11" customFormat="1" ht="15.75">
      <c r="K69" s="20"/>
    </row>
    <row r="70" s="11" customFormat="1" ht="15.75">
      <c r="K70" s="20"/>
    </row>
    <row r="71" s="11" customFormat="1" ht="15.75">
      <c r="K71" s="20"/>
    </row>
    <row r="72" s="11" customFormat="1" ht="15.75">
      <c r="K72" s="20"/>
    </row>
    <row r="73" s="11" customFormat="1" ht="15.75">
      <c r="K73" s="20"/>
    </row>
    <row r="74" s="11" customFormat="1" ht="15.75">
      <c r="K74" s="20"/>
    </row>
    <row r="75" s="11" customFormat="1" ht="15.75">
      <c r="K75" s="20"/>
    </row>
    <row r="76" s="11" customFormat="1" ht="15.75">
      <c r="K76" s="20"/>
    </row>
    <row r="77" s="11" customFormat="1" ht="15.75">
      <c r="K77" s="20"/>
    </row>
    <row r="78" s="11" customFormat="1" ht="15.75">
      <c r="K78" s="20"/>
    </row>
    <row r="79" s="11" customFormat="1" ht="15.75">
      <c r="K79" s="20"/>
    </row>
    <row r="80" s="11" customFormat="1" ht="15.75">
      <c r="K80" s="20"/>
    </row>
    <row r="81" s="11" customFormat="1" ht="15.75">
      <c r="K81" s="20"/>
    </row>
    <row r="82" s="11" customFormat="1" ht="15.75">
      <c r="K82" s="20"/>
    </row>
    <row r="83" s="11" customFormat="1" ht="15.75">
      <c r="K83" s="20"/>
    </row>
    <row r="84" s="11" customFormat="1" ht="15.75">
      <c r="K84" s="20"/>
    </row>
    <row r="85" s="11" customFormat="1" ht="15.75">
      <c r="K85" s="20"/>
    </row>
    <row r="86" s="11" customFormat="1" ht="15.75">
      <c r="K86" s="20"/>
    </row>
    <row r="87" s="11" customFormat="1" ht="15.75">
      <c r="K87" s="20"/>
    </row>
    <row r="88" s="11" customFormat="1" ht="15.75">
      <c r="K88" s="20"/>
    </row>
    <row r="89" s="11" customFormat="1" ht="15.75">
      <c r="K89" s="20"/>
    </row>
    <row r="90" s="11" customFormat="1" ht="15.75">
      <c r="K90" s="20"/>
    </row>
    <row r="91" s="11" customFormat="1" ht="15.75">
      <c r="K91" s="20"/>
    </row>
    <row r="92" s="11" customFormat="1" ht="15.75">
      <c r="K92" s="20"/>
    </row>
    <row r="93" s="11" customFormat="1" ht="15.75">
      <c r="K93" s="20"/>
    </row>
    <row r="94" s="11" customFormat="1" ht="15.75">
      <c r="K94" s="20"/>
    </row>
    <row r="95" s="11" customFormat="1" ht="15.75">
      <c r="K95" s="20"/>
    </row>
    <row r="96" s="11" customFormat="1" ht="15.75">
      <c r="K96" s="20"/>
    </row>
    <row r="97" s="11" customFormat="1" ht="15.75">
      <c r="K97" s="20"/>
    </row>
    <row r="98" s="11" customFormat="1" ht="15.75">
      <c r="K98" s="20"/>
    </row>
    <row r="99" s="11" customFormat="1" ht="15.75">
      <c r="K99" s="20"/>
    </row>
    <row r="100" s="11" customFormat="1" ht="15.75">
      <c r="K100" s="20"/>
    </row>
    <row r="101" s="11" customFormat="1" ht="15.75">
      <c r="K101" s="20"/>
    </row>
    <row r="102" s="11" customFormat="1" ht="15.75">
      <c r="K102" s="20"/>
    </row>
    <row r="103" s="11" customFormat="1" ht="15.75">
      <c r="K103" s="20"/>
    </row>
    <row r="104" s="11" customFormat="1" ht="15.75">
      <c r="K104" s="20"/>
    </row>
    <row r="105" s="11" customFormat="1" ht="15.75">
      <c r="K105" s="20"/>
    </row>
    <row r="106" s="11" customFormat="1" ht="15.75">
      <c r="K106" s="20"/>
    </row>
    <row r="107" s="11" customFormat="1" ht="15.75">
      <c r="K107" s="20"/>
    </row>
    <row r="108" s="11" customFormat="1" ht="15.75">
      <c r="K108" s="20"/>
    </row>
    <row r="109" s="11" customFormat="1" ht="15.75">
      <c r="K109" s="20"/>
    </row>
    <row r="110" s="11" customFormat="1" ht="15.75">
      <c r="K110" s="20"/>
    </row>
    <row r="111" s="11" customFormat="1" ht="15.75">
      <c r="K111" s="20"/>
    </row>
    <row r="112" s="11" customFormat="1" ht="15.75">
      <c r="K112" s="20"/>
    </row>
    <row r="113" s="11" customFormat="1" ht="15.75">
      <c r="K113" s="20"/>
    </row>
    <row r="114" s="11" customFormat="1" ht="15.75">
      <c r="K114" s="20"/>
    </row>
    <row r="115" s="11" customFormat="1" ht="15.75">
      <c r="K115" s="20"/>
    </row>
    <row r="116" s="11" customFormat="1" ht="15.75">
      <c r="K116" s="20"/>
    </row>
    <row r="117" s="11" customFormat="1" ht="15.75">
      <c r="K117" s="20"/>
    </row>
    <row r="118" s="11" customFormat="1" ht="15.75">
      <c r="K118" s="20"/>
    </row>
    <row r="119" s="11" customFormat="1" ht="15.75">
      <c r="K119" s="20"/>
    </row>
    <row r="120" s="11" customFormat="1" ht="15.75">
      <c r="K120" s="20"/>
    </row>
    <row r="121" s="11" customFormat="1" ht="15.75">
      <c r="K121" s="20"/>
    </row>
    <row r="122" s="11" customFormat="1" ht="15.75">
      <c r="K122" s="20"/>
    </row>
    <row r="123" s="11" customFormat="1" ht="15.75">
      <c r="K123" s="20"/>
    </row>
    <row r="124" s="11" customFormat="1" ht="15.75">
      <c r="K124" s="20"/>
    </row>
    <row r="125" s="11" customFormat="1" ht="15.75">
      <c r="K125" s="20"/>
    </row>
    <row r="126" s="11" customFormat="1" ht="15.75">
      <c r="K126" s="20"/>
    </row>
    <row r="127" s="11" customFormat="1" ht="15.75">
      <c r="K127" s="20"/>
    </row>
    <row r="128" s="11" customFormat="1" ht="15.75">
      <c r="K128" s="20"/>
    </row>
    <row r="129" s="11" customFormat="1" ht="15.75">
      <c r="K129" s="20"/>
    </row>
    <row r="130" s="11" customFormat="1" ht="15.75">
      <c r="K130" s="20"/>
    </row>
    <row r="131" s="11" customFormat="1" ht="15.75">
      <c r="K131" s="20"/>
    </row>
    <row r="132" s="11" customFormat="1" ht="15.75">
      <c r="K132" s="20"/>
    </row>
    <row r="133" s="11" customFormat="1" ht="15.75">
      <c r="K133" s="20"/>
    </row>
    <row r="134" s="11" customFormat="1" ht="15.75">
      <c r="K134" s="20"/>
    </row>
    <row r="135" s="11" customFormat="1" ht="15.75">
      <c r="K135" s="20"/>
    </row>
    <row r="136" s="11" customFormat="1" ht="15.75">
      <c r="K136" s="20"/>
    </row>
    <row r="137" s="11" customFormat="1" ht="15.75">
      <c r="K137" s="20"/>
    </row>
    <row r="138" s="11" customFormat="1" ht="15.75">
      <c r="K138" s="20"/>
    </row>
    <row r="139" s="11" customFormat="1" ht="15.75">
      <c r="K139" s="20"/>
    </row>
    <row r="140" s="11" customFormat="1" ht="15.75">
      <c r="K140" s="20"/>
    </row>
    <row r="141" s="11" customFormat="1" ht="15.75">
      <c r="K141" s="20"/>
    </row>
    <row r="142" s="11" customFormat="1" ht="15.75">
      <c r="K142" s="20"/>
    </row>
    <row r="143" s="11" customFormat="1" ht="15.75">
      <c r="K143" s="20"/>
    </row>
    <row r="144" s="11" customFormat="1" ht="15.75">
      <c r="K144" s="20"/>
    </row>
    <row r="145" s="11" customFormat="1" ht="15.75">
      <c r="K145" s="20"/>
    </row>
    <row r="146" s="11" customFormat="1" ht="15.75">
      <c r="K146" s="20"/>
    </row>
    <row r="147" s="11" customFormat="1" ht="15.75">
      <c r="K147" s="20"/>
    </row>
    <row r="148" s="11" customFormat="1" ht="15.75">
      <c r="K148" s="20"/>
    </row>
    <row r="149" s="11" customFormat="1" ht="15.75">
      <c r="K149" s="20"/>
    </row>
    <row r="150" s="11" customFormat="1" ht="15.75">
      <c r="K150" s="20"/>
    </row>
    <row r="151" s="11" customFormat="1" ht="15.75">
      <c r="K151" s="20"/>
    </row>
  </sheetData>
  <sheetProtection/>
  <mergeCells count="42">
    <mergeCell ref="A55:E55"/>
    <mergeCell ref="A57:E57"/>
    <mergeCell ref="A41:E41"/>
    <mergeCell ref="A45:E45"/>
    <mergeCell ref="A49:E49"/>
    <mergeCell ref="A51:E51"/>
    <mergeCell ref="M1:R1"/>
    <mergeCell ref="A53:E53"/>
    <mergeCell ref="D19:D20"/>
    <mergeCell ref="F19:F20"/>
    <mergeCell ref="B19:B20"/>
    <mergeCell ref="M19:M20"/>
    <mergeCell ref="I19:I20"/>
    <mergeCell ref="J19:J20"/>
    <mergeCell ref="L14:R14"/>
    <mergeCell ref="L15:R15"/>
    <mergeCell ref="K19:K20"/>
    <mergeCell ref="L19:L20"/>
    <mergeCell ref="G19:G20"/>
    <mergeCell ref="H19:H20"/>
    <mergeCell ref="C19:C20"/>
    <mergeCell ref="E19:E20"/>
    <mergeCell ref="L2:R2"/>
    <mergeCell ref="L3:R3"/>
    <mergeCell ref="L4:R4"/>
    <mergeCell ref="A36:X37"/>
    <mergeCell ref="N19:N20"/>
    <mergeCell ref="L5:R5"/>
    <mergeCell ref="L9:R9"/>
    <mergeCell ref="L10:R10"/>
    <mergeCell ref="L6:R6"/>
    <mergeCell ref="A19:A20"/>
    <mergeCell ref="AC18:AC20"/>
    <mergeCell ref="L11:R11"/>
    <mergeCell ref="L7:R7"/>
    <mergeCell ref="L8:R8"/>
    <mergeCell ref="L12:R12"/>
    <mergeCell ref="O19:O20"/>
    <mergeCell ref="K18:N18"/>
    <mergeCell ref="L16:R16"/>
    <mergeCell ref="L17:R17"/>
    <mergeCell ref="L13:R13"/>
  </mergeCells>
  <printOptions horizontalCentered="1"/>
  <pageMargins left="0.2755905511811024" right="0.1968503937007874" top="0.7874015748031497" bottom="0.1968503937007874" header="0.5118110236220472" footer="0.5118110236220472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2014-01-10T11:03:47Z</cp:lastPrinted>
  <dcterms:modified xsi:type="dcterms:W3CDTF">2014-01-21T05:33:29Z</dcterms:modified>
  <cp:category/>
  <cp:version/>
  <cp:contentType/>
  <cp:contentStatus/>
</cp:coreProperties>
</file>