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" sheetId="1" r:id="rId1"/>
  </sheets>
  <definedNames/>
  <calcPr fullCalcOnLoad="1"/>
</workbook>
</file>

<file path=xl/sharedStrings.xml><?xml version="1.0" encoding="utf-8"?>
<sst xmlns="http://schemas.openxmlformats.org/spreadsheetml/2006/main" count="113" uniqueCount="90">
  <si>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</si>
  <si>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</si>
  <si>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</si>
  <si>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</si>
  <si>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1,3,6 подъезды</t>
  </si>
  <si>
    <t>Материал стен</t>
  </si>
  <si>
    <t>кирпич</t>
  </si>
  <si>
    <t>Место расположения ввода ХВС:2,6 подъезды , отопление, ГВС: 8 подъезд</t>
  </si>
  <si>
    <t>Год постройки</t>
  </si>
  <si>
    <t>Место расположения приборов учета ХВС, отопления, ГВС: подъезд 6</t>
  </si>
  <si>
    <t>Этажность</t>
  </si>
  <si>
    <t>Количество теплоузлов – 8</t>
  </si>
  <si>
    <t>Подъезды</t>
  </si>
  <si>
    <t>Принадлежность  ТОС: Северозапад", Иванов Ю.А.</t>
  </si>
  <si>
    <t>Площадь придомовой территории м2</t>
  </si>
  <si>
    <t>Обслуживает ТУ №2 тел. 43-39-16</t>
  </si>
  <si>
    <t>Площадь лестничной клетки (кв.м.)</t>
  </si>
  <si>
    <t>Площадь кровли (кв.м.)</t>
  </si>
  <si>
    <t>Количество лифтов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</si>
  <si>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</si>
  <si>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</si>
  <si>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</si>
  <si>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</si>
  <si>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</si>
  <si>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</si>
  <si>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</si>
  <si>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</si>
  <si>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</si>
  <si>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</si>
  <si>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</si>
  <si>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</si>
  <si>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</si>
  <si>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</si>
  <si>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</si>
  <si>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</si>
  <si>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</si>
  <si>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</si>
  <si>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</si>
  <si>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</si>
  <si>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</si>
  <si>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</si>
  <si>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</si>
  <si>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 ул.Университетская, 2/1</t>
  </si>
  <si>
    <t>Электронный счет по текущему ремонту</t>
  </si>
  <si>
    <t>дома №2/1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</si>
  <si>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</si>
  <si>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</si>
  <si>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</si>
  <si>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</si>
  <si>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</si>
  <si>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</si>
  <si>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</si>
  <si>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</si>
  <si>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</si>
  <si>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</si>
  <si>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7.Подготовка к отопительному сезону, теплоузлы</t>
  </si>
  <si>
    <t xml:space="preserve">             Наименование работ,единиц</t>
  </si>
  <si>
    <t>единица работ</t>
  </si>
  <si>
    <t>п.м.</t>
  </si>
  <si>
    <t>дом</t>
  </si>
  <si>
    <t>теплоузел</t>
  </si>
  <si>
    <t>Электронный паспорт  финансово-хозяйственной деятельности</t>
  </si>
  <si>
    <t>Цена на единицу работ, руб</t>
  </si>
  <si>
    <r>
      <t xml:space="preserve">6. Малярные работы </t>
    </r>
    <r>
      <rPr>
        <sz val="12"/>
        <color indexed="9"/>
        <rFont val="Times New Roman"/>
        <family val="1"/>
      </rPr>
      <t>(МАФ, контейнера)</t>
    </r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</si>
  <si>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</si>
  <si>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</si>
  <si>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</si>
  <si>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>План работ на 2013 г.</t>
  </si>
  <si>
    <t>РЕЕСТР РАБОТ ПО ТЕКУЩЕМУ РЕМОНТУ ПО ВИДАМ РАБОТ И СТОИМОСТИ НА 2013 ГОД</t>
  </si>
  <si>
    <t>Недовыполнение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</si>
  <si>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</si>
  <si>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</si>
  <si>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</si>
  <si>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t>м2</t>
  </si>
  <si>
    <t>4. Установка почтовых ящиков</t>
  </si>
  <si>
    <t>5.Замена канализации с 1 по 6 подъезды</t>
  </si>
  <si>
    <t>3. Ремонт м/кровли балконных козырьков</t>
  </si>
  <si>
    <t>8.Установка энергосберегающих светильников</t>
  </si>
  <si>
    <t>шт</t>
  </si>
  <si>
    <t>9. Ремонт ступеней  и асфальтового покрытия тротуаров около п.№5</t>
  </si>
  <si>
    <t>10. Установка пандуса в п.№4</t>
  </si>
  <si>
    <t>остаток суммы к исполнению</t>
  </si>
  <si>
    <t>выполнено</t>
  </si>
  <si>
    <t>11.Замена контейнеров для сбора ТБО</t>
  </si>
  <si>
    <t>12. Изготовление и установка новой дв.коробки м/камеру п.№5</t>
  </si>
  <si>
    <t>1. Ремонт мягкой кровли (93,221,222, примык.к парапетам п.№3,4,5)</t>
  </si>
  <si>
    <t>13. Ремонт экранов лоджий</t>
  </si>
  <si>
    <t>2. Сварочные, сантехнические и электромонтажные работы , п.м. НР ХВС п.№5 ,7,8 , ХГВС и отоп.п.№4-5</t>
  </si>
  <si>
    <t>Мастер участка – Кошельков Андрей Георгиевич</t>
  </si>
  <si>
    <t>Председатель совета МКД -Смирнов Сергей Николаевич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</si>
</sst>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[$-FC19]d\ mmmm\ yyyy\ &quot;г.&quot;"/>
  </numFmts>
  <fonts count="22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Border="1">
      <alignment/>
      <protection/>
    </xf>
    <xf numFmtId="2" fontId="3" fillId="0" borderId="10" xfId="33" applyNumberFormat="1" applyFont="1" applyFill="1" applyBorder="1">
      <alignment/>
      <protection/>
    </xf>
    <xf numFmtId="0" fontId="3" fillId="0" borderId="11" xfId="33" applyFont="1" applyFill="1" applyBorder="1" applyAlignment="1">
      <alignment horizontal="center" vertical="top" wrapText="1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2" fontId="2" fillId="0" borderId="13" xfId="33" applyNumberFormat="1" applyFont="1" applyBorder="1">
      <alignment/>
      <protection/>
    </xf>
    <xf numFmtId="1" fontId="2" fillId="0" borderId="13" xfId="3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166" fontId="2" fillId="0" borderId="10" xfId="59" applyNumberFormat="1" applyFont="1" applyBorder="1" applyAlignment="1">
      <alignment horizontal="center"/>
    </xf>
    <xf numFmtId="166" fontId="2" fillId="0" borderId="10" xfId="59" applyNumberFormat="1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166" fontId="2" fillId="0" borderId="14" xfId="59" applyNumberFormat="1" applyFont="1" applyFill="1" applyBorder="1" applyAlignment="1">
      <alignment horizontal="center"/>
    </xf>
    <xf numFmtId="0" fontId="2" fillId="0" borderId="15" xfId="33" applyFont="1" applyBorder="1" applyAlignment="1">
      <alignment horizontal="center"/>
      <protection/>
    </xf>
    <xf numFmtId="0" fontId="2" fillId="0" borderId="16" xfId="33" applyFont="1" applyBorder="1" applyAlignment="1">
      <alignment horizontal="center"/>
      <protection/>
    </xf>
    <xf numFmtId="0" fontId="3" fillId="0" borderId="11" xfId="33" applyFont="1" applyBorder="1" applyAlignment="1">
      <alignment vertical="distributed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2" fillId="0" borderId="12" xfId="33" applyFont="1" applyBorder="1" applyAlignment="1">
      <alignment vertical="top" wrapText="1"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18" xfId="33" applyFont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19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0" fontId="3" fillId="0" borderId="20" xfId="33" applyFont="1" applyBorder="1" applyAlignment="1">
      <alignment vertical="top" wrapText="1"/>
      <protection/>
    </xf>
    <xf numFmtId="0" fontId="3" fillId="0" borderId="14" xfId="33" applyFont="1" applyFill="1" applyBorder="1">
      <alignment/>
      <protection/>
    </xf>
    <xf numFmtId="0" fontId="3" fillId="0" borderId="14" xfId="33" applyFont="1" applyBorder="1">
      <alignment/>
      <protection/>
    </xf>
    <xf numFmtId="1" fontId="3" fillId="0" borderId="0" xfId="33" applyNumberFormat="1" applyFont="1">
      <alignment/>
      <protection/>
    </xf>
    <xf numFmtId="166" fontId="3" fillId="0" borderId="10" xfId="0" applyNumberFormat="1" applyFont="1" applyBorder="1" applyAlignment="1">
      <alignment/>
    </xf>
    <xf numFmtId="0" fontId="3" fillId="0" borderId="19" xfId="33" applyFont="1" applyFill="1" applyBorder="1" applyAlignment="1">
      <alignment horizontal="center" vertical="top" wrapText="1"/>
      <protection/>
    </xf>
    <xf numFmtId="0" fontId="3" fillId="0" borderId="0" xfId="0" applyFont="1" applyAlignment="1">
      <alignment wrapText="1"/>
    </xf>
    <xf numFmtId="0" fontId="2" fillId="0" borderId="21" xfId="33" applyFont="1" applyBorder="1" applyAlignment="1">
      <alignment horizontal="center"/>
      <protection/>
    </xf>
    <xf numFmtId="0" fontId="3" fillId="0" borderId="22" xfId="33" applyFont="1" applyBorder="1" applyAlignment="1">
      <alignment vertical="top" wrapText="1"/>
      <protection/>
    </xf>
    <xf numFmtId="0" fontId="3" fillId="0" borderId="23" xfId="33" applyFont="1" applyBorder="1" applyAlignment="1">
      <alignment vertical="top" wrapText="1"/>
      <protection/>
    </xf>
    <xf numFmtId="0" fontId="2" fillId="0" borderId="24" xfId="33" applyFont="1" applyBorder="1" applyAlignment="1">
      <alignment vertical="top" wrapText="1"/>
      <protection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22" xfId="33" applyFont="1" applyFill="1" applyBorder="1" applyAlignment="1">
      <alignment horizontal="center"/>
      <protection/>
    </xf>
    <xf numFmtId="0" fontId="2" fillId="0" borderId="22" xfId="33" applyFont="1" applyBorder="1">
      <alignment/>
      <protection/>
    </xf>
    <xf numFmtId="1" fontId="3" fillId="0" borderId="22" xfId="33" applyNumberFormat="1" applyFont="1" applyBorder="1">
      <alignment/>
      <protection/>
    </xf>
    <xf numFmtId="1" fontId="3" fillId="0" borderId="23" xfId="33" applyNumberFormat="1" applyFont="1" applyBorder="1">
      <alignment/>
      <protection/>
    </xf>
    <xf numFmtId="1" fontId="2" fillId="0" borderId="24" xfId="33" applyNumberFormat="1" applyFont="1" applyBorder="1">
      <alignment/>
      <protection/>
    </xf>
    <xf numFmtId="0" fontId="3" fillId="0" borderId="25" xfId="33" applyFont="1" applyBorder="1">
      <alignment/>
      <protection/>
    </xf>
    <xf numFmtId="166" fontId="2" fillId="0" borderId="26" xfId="33" applyNumberFormat="1" applyFont="1" applyBorder="1">
      <alignment/>
      <protection/>
    </xf>
    <xf numFmtId="0" fontId="3" fillId="0" borderId="27" xfId="33" applyFont="1" applyBorder="1">
      <alignment/>
      <protection/>
    </xf>
    <xf numFmtId="0" fontId="2" fillId="0" borderId="0" xfId="33" applyFont="1" applyBorder="1" applyAlignment="1">
      <alignment/>
      <protection/>
    </xf>
    <xf numFmtId="0" fontId="2" fillId="0" borderId="28" xfId="33" applyFont="1" applyBorder="1" applyAlignment="1">
      <alignment horizontal="center" vertical="top" wrapText="1"/>
      <protection/>
    </xf>
    <xf numFmtId="0" fontId="0" fillId="0" borderId="25" xfId="0" applyBorder="1" applyAlignment="1">
      <alignment horizontal="center" vertical="top" wrapText="1"/>
    </xf>
    <xf numFmtId="0" fontId="3" fillId="0" borderId="10" xfId="33" applyFont="1" applyBorder="1" applyAlignment="1">
      <alignment horizontal="left" vertical="center"/>
      <protection/>
    </xf>
    <xf numFmtId="0" fontId="3" fillId="0" borderId="1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7" xfId="33" applyFont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33" applyFont="1" applyAlignment="1">
      <alignment wrapText="1"/>
      <protection/>
    </xf>
    <xf numFmtId="0" fontId="3" fillId="0" borderId="0" xfId="0" applyFont="1" applyAlignment="1">
      <alignment wrapText="1"/>
    </xf>
    <xf numFmtId="0" fontId="2" fillId="0" borderId="22" xfId="33" applyFont="1" applyBorder="1" applyAlignment="1">
      <alignment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14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 horizontal="center"/>
      <protection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33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tabSelected="1" zoomScale="75" zoomScaleNormal="75" zoomScalePageLayoutView="0" workbookViewId="0" topLeftCell="A1">
      <selection activeCell="J3" sqref="J3:Q3"/>
    </sheetView>
  </sheetViews>
  <sheetFormatPr defaultColWidth="8.7109375" defaultRowHeight="12.75"/>
  <cols>
    <col min="1" max="1" width="54.00390625" style="1" customWidth="1"/>
    <col min="2" max="8" width="0" style="1" hidden="1" customWidth="1"/>
    <col min="9" max="9" width="13.7109375" style="5" customWidth="1"/>
    <col min="10" max="10" width="12.14062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10.140625" style="1" customWidth="1"/>
    <col min="15" max="16" width="10.00390625" style="1" customWidth="1"/>
    <col min="17" max="17" width="9.00390625" style="1" customWidth="1"/>
    <col min="18" max="18" width="11.28125" style="1" customWidth="1"/>
    <col min="19" max="19" width="11.00390625" style="1" customWidth="1"/>
    <col min="20" max="20" width="10.7109375" style="1" customWidth="1"/>
    <col min="21" max="21" width="10.421875" style="1" customWidth="1"/>
    <col min="22" max="22" width="11.57421875" style="1" customWidth="1"/>
    <col min="23" max="24" width="8.8515625" style="1" bestFit="1" customWidth="1"/>
    <col min="25" max="25" width="13.28125" style="1" customWidth="1"/>
    <col min="26" max="26" width="12.140625" style="1" customWidth="1"/>
    <col min="27" max="27" width="15.00390625" style="1" customWidth="1"/>
    <col min="28" max="16384" width="8.7109375" style="1" customWidth="1"/>
  </cols>
  <sheetData>
    <row r="1" spans="1:19" ht="24" customHeigh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7" t="s">
        <v>42</v>
      </c>
      <c r="K1" s="67"/>
      <c r="L1" s="67"/>
      <c r="M1" s="67"/>
      <c r="N1" s="67"/>
      <c r="O1" s="67"/>
      <c r="P1" s="67"/>
      <c r="Q1" s="67"/>
      <c r="R1" s="67"/>
      <c r="S1" s="67"/>
    </row>
    <row r="2" spans="1:17" ht="15.75">
      <c r="A2" s="16" t="s">
        <v>0</v>
      </c>
      <c r="B2" s="16"/>
      <c r="C2" s="16"/>
      <c r="D2" s="16"/>
      <c r="E2" s="16"/>
      <c r="F2" s="16"/>
      <c r="G2" s="16"/>
      <c r="H2" s="16"/>
      <c r="I2" s="17">
        <v>19985.98</v>
      </c>
      <c r="J2" s="68" t="s">
        <v>1</v>
      </c>
      <c r="K2" s="68"/>
      <c r="L2" s="68"/>
      <c r="M2" s="68"/>
      <c r="N2" s="68"/>
      <c r="O2" s="68"/>
      <c r="P2" s="68"/>
      <c r="Q2" s="68"/>
    </row>
    <row r="3" spans="1:45" s="2" customFormat="1" ht="30.75" customHeight="1">
      <c r="A3" s="18" t="s">
        <v>2</v>
      </c>
      <c r="B3" s="18"/>
      <c r="C3" s="18"/>
      <c r="D3" s="18"/>
      <c r="E3" s="18"/>
      <c r="F3" s="18"/>
      <c r="G3" s="18"/>
      <c r="H3" s="18"/>
      <c r="I3" s="19">
        <v>323</v>
      </c>
      <c r="J3" s="69" t="s">
        <v>89</v>
      </c>
      <c r="K3" s="69"/>
      <c r="L3" s="69"/>
      <c r="M3" s="69"/>
      <c r="N3" s="69"/>
      <c r="O3" s="69"/>
      <c r="P3" s="69"/>
      <c r="Q3" s="6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27" ht="15.75">
      <c r="A4" s="16" t="s">
        <v>3</v>
      </c>
      <c r="B4" s="16"/>
      <c r="C4" s="16"/>
      <c r="D4" s="16"/>
      <c r="E4" s="16"/>
      <c r="F4" s="16"/>
      <c r="G4" s="16"/>
      <c r="H4" s="16"/>
      <c r="I4" s="17">
        <v>910</v>
      </c>
      <c r="J4" s="66" t="s">
        <v>4</v>
      </c>
      <c r="K4" s="66"/>
      <c r="L4" s="66"/>
      <c r="M4" s="66"/>
      <c r="N4" s="66"/>
      <c r="O4" s="66"/>
      <c r="P4" s="66"/>
      <c r="Q4" s="66"/>
      <c r="W4" s="4"/>
      <c r="X4" s="4"/>
      <c r="Y4" s="4"/>
      <c r="Z4" s="4"/>
      <c r="AA4" s="4"/>
    </row>
    <row r="5" spans="1:17" ht="15.75">
      <c r="A5" s="16" t="s">
        <v>5</v>
      </c>
      <c r="B5" s="16"/>
      <c r="C5" s="16"/>
      <c r="D5" s="16"/>
      <c r="E5" s="16"/>
      <c r="F5" s="16"/>
      <c r="G5" s="16"/>
      <c r="H5" s="16"/>
      <c r="I5" s="17" t="s">
        <v>6</v>
      </c>
      <c r="J5" s="66" t="s">
        <v>7</v>
      </c>
      <c r="K5" s="66"/>
      <c r="L5" s="66"/>
      <c r="M5" s="66"/>
      <c r="N5" s="66"/>
      <c r="O5" s="66"/>
      <c r="P5" s="66"/>
      <c r="Q5" s="66"/>
    </row>
    <row r="6" spans="1:17" ht="15.75">
      <c r="A6" s="16" t="s">
        <v>8</v>
      </c>
      <c r="B6" s="16"/>
      <c r="C6" s="16"/>
      <c r="D6" s="16"/>
      <c r="E6" s="16"/>
      <c r="F6" s="16"/>
      <c r="G6" s="16"/>
      <c r="H6" s="16"/>
      <c r="I6" s="17">
        <v>1992</v>
      </c>
      <c r="J6" s="66" t="s">
        <v>9</v>
      </c>
      <c r="K6" s="66"/>
      <c r="L6" s="66"/>
      <c r="M6" s="66"/>
      <c r="N6" s="66"/>
      <c r="O6" s="66"/>
      <c r="P6" s="66"/>
      <c r="Q6" s="66"/>
    </row>
    <row r="7" spans="1:17" ht="15.75">
      <c r="A7" s="16" t="s">
        <v>10</v>
      </c>
      <c r="B7" s="16"/>
      <c r="C7" s="16"/>
      <c r="D7" s="16"/>
      <c r="E7" s="16"/>
      <c r="F7" s="16"/>
      <c r="G7" s="16"/>
      <c r="H7" s="16"/>
      <c r="I7" s="17">
        <v>10</v>
      </c>
      <c r="J7" s="66" t="s">
        <v>11</v>
      </c>
      <c r="K7" s="66"/>
      <c r="L7" s="66"/>
      <c r="M7" s="66"/>
      <c r="N7" s="66"/>
      <c r="O7" s="66"/>
      <c r="P7" s="66"/>
      <c r="Q7" s="66"/>
    </row>
    <row r="8" spans="1:17" ht="15.75">
      <c r="A8" s="16" t="s">
        <v>12</v>
      </c>
      <c r="B8" s="16"/>
      <c r="C8" s="16"/>
      <c r="D8" s="16"/>
      <c r="E8" s="16"/>
      <c r="F8" s="16"/>
      <c r="G8" s="16"/>
      <c r="H8" s="16"/>
      <c r="I8" s="17">
        <v>8</v>
      </c>
      <c r="J8" s="66" t="s">
        <v>13</v>
      </c>
      <c r="K8" s="66"/>
      <c r="L8" s="66"/>
      <c r="M8" s="66"/>
      <c r="N8" s="66"/>
      <c r="O8" s="66"/>
      <c r="P8" s="66"/>
      <c r="Q8" s="66"/>
    </row>
    <row r="9" spans="1:17" ht="15.75">
      <c r="A9" s="16" t="s">
        <v>14</v>
      </c>
      <c r="B9" s="16"/>
      <c r="C9" s="16"/>
      <c r="D9" s="16"/>
      <c r="E9" s="16"/>
      <c r="F9" s="16"/>
      <c r="G9" s="16"/>
      <c r="H9" s="16"/>
      <c r="I9" s="17">
        <v>3787</v>
      </c>
      <c r="J9" s="66" t="s">
        <v>15</v>
      </c>
      <c r="K9" s="66"/>
      <c r="L9" s="66"/>
      <c r="M9" s="66"/>
      <c r="N9" s="66"/>
      <c r="O9" s="66"/>
      <c r="P9" s="66"/>
      <c r="Q9" s="66"/>
    </row>
    <row r="10" spans="1:17" ht="15.75">
      <c r="A10" s="16" t="s">
        <v>16</v>
      </c>
      <c r="B10" s="16"/>
      <c r="C10" s="16"/>
      <c r="D10" s="16"/>
      <c r="E10" s="16"/>
      <c r="F10" s="16"/>
      <c r="G10" s="16"/>
      <c r="H10" s="16"/>
      <c r="I10" s="17">
        <v>4099</v>
      </c>
      <c r="J10" s="66"/>
      <c r="K10" s="66"/>
      <c r="L10" s="66"/>
      <c r="M10" s="66"/>
      <c r="N10" s="66"/>
      <c r="O10" s="66"/>
      <c r="P10" s="66"/>
      <c r="Q10" s="66"/>
    </row>
    <row r="11" spans="1:17" ht="15.75">
      <c r="A11" s="16" t="s">
        <v>17</v>
      </c>
      <c r="B11" s="16"/>
      <c r="C11" s="16"/>
      <c r="D11" s="16"/>
      <c r="E11" s="16"/>
      <c r="F11" s="16"/>
      <c r="G11" s="16"/>
      <c r="H11" s="16"/>
      <c r="I11" s="17">
        <v>1830</v>
      </c>
      <c r="J11" s="66" t="s">
        <v>88</v>
      </c>
      <c r="K11" s="66"/>
      <c r="L11" s="66"/>
      <c r="M11" s="66"/>
      <c r="N11" s="66"/>
      <c r="O11" s="66"/>
      <c r="P11" s="66"/>
      <c r="Q11" s="66"/>
    </row>
    <row r="12" spans="1:17" ht="15.75">
      <c r="A12" s="16" t="s">
        <v>18</v>
      </c>
      <c r="B12" s="16"/>
      <c r="C12" s="16"/>
      <c r="D12" s="16"/>
      <c r="E12" s="16"/>
      <c r="F12" s="16"/>
      <c r="G12" s="16"/>
      <c r="H12" s="16"/>
      <c r="I12" s="17">
        <v>11</v>
      </c>
      <c r="J12" s="65"/>
      <c r="K12" s="65"/>
      <c r="L12" s="65"/>
      <c r="M12" s="65"/>
      <c r="N12" s="65"/>
      <c r="O12" s="65"/>
      <c r="P12" s="65"/>
      <c r="Q12" s="65"/>
    </row>
    <row r="13" spans="1:17" ht="15.75">
      <c r="A13" s="16" t="s">
        <v>69</v>
      </c>
      <c r="B13" s="16"/>
      <c r="C13" s="16"/>
      <c r="D13" s="16"/>
      <c r="E13" s="16"/>
      <c r="F13" s="16"/>
      <c r="G13" s="16"/>
      <c r="H13" s="16"/>
      <c r="I13" s="20">
        <v>258812</v>
      </c>
      <c r="J13" s="65"/>
      <c r="K13" s="65"/>
      <c r="L13" s="65"/>
      <c r="M13" s="65"/>
      <c r="N13" s="65"/>
      <c r="O13" s="65"/>
      <c r="P13" s="65"/>
      <c r="Q13" s="65"/>
    </row>
    <row r="14" spans="1:17" ht="15.75">
      <c r="A14" s="16" t="s">
        <v>70</v>
      </c>
      <c r="B14" s="16"/>
      <c r="C14" s="16"/>
      <c r="D14" s="16"/>
      <c r="E14" s="16"/>
      <c r="F14" s="16"/>
      <c r="G14" s="16"/>
      <c r="H14" s="16"/>
      <c r="I14" s="20">
        <f>(2.8*12*I2)*0.94</f>
        <v>631237.1923199998</v>
      </c>
      <c r="J14" s="65"/>
      <c r="K14" s="65"/>
      <c r="L14" s="65"/>
      <c r="M14" s="65"/>
      <c r="N14" s="65"/>
      <c r="O14" s="65"/>
      <c r="P14" s="65"/>
      <c r="Q14" s="65"/>
    </row>
    <row r="15" spans="1:17" ht="15.75">
      <c r="A15" s="16" t="s">
        <v>71</v>
      </c>
      <c r="B15" s="16"/>
      <c r="C15" s="16"/>
      <c r="D15" s="16"/>
      <c r="E15" s="16"/>
      <c r="F15" s="16"/>
      <c r="G15" s="16"/>
      <c r="H15" s="16"/>
      <c r="I15" s="21">
        <v>245130</v>
      </c>
      <c r="J15" s="65"/>
      <c r="K15" s="65"/>
      <c r="L15" s="65"/>
      <c r="M15" s="65"/>
      <c r="N15" s="65"/>
      <c r="O15" s="65"/>
      <c r="P15" s="65"/>
      <c r="Q15" s="65"/>
    </row>
    <row r="16" spans="1:17" ht="16.5" thickBot="1">
      <c r="A16" s="22" t="s">
        <v>72</v>
      </c>
      <c r="B16" s="22"/>
      <c r="C16" s="22"/>
      <c r="D16" s="22"/>
      <c r="E16" s="22"/>
      <c r="F16" s="22"/>
      <c r="G16" s="22"/>
      <c r="H16" s="22"/>
      <c r="I16" s="23">
        <f>SUM(I13:I15)</f>
        <v>1135179.19232</v>
      </c>
      <c r="J16" s="85"/>
      <c r="K16" s="85"/>
      <c r="L16" s="85"/>
      <c r="M16" s="85"/>
      <c r="N16" s="85"/>
      <c r="O16" s="85"/>
      <c r="P16" s="85"/>
      <c r="Q16" s="85"/>
    </row>
    <row r="17" spans="1:27" s="4" customFormat="1" ht="16.5" customHeight="1">
      <c r="A17" s="24"/>
      <c r="B17" s="25"/>
      <c r="C17" s="25"/>
      <c r="D17" s="25"/>
      <c r="E17" s="25"/>
      <c r="F17" s="25"/>
      <c r="G17" s="25"/>
      <c r="H17" s="48"/>
      <c r="I17" s="82" t="s">
        <v>67</v>
      </c>
      <c r="J17" s="83"/>
      <c r="K17" s="83"/>
      <c r="L17" s="84"/>
      <c r="M17" s="86" t="s">
        <v>68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63" t="s">
        <v>81</v>
      </c>
    </row>
    <row r="18" spans="1:27" s="4" customFormat="1" ht="15.75" customHeight="1">
      <c r="A18" s="89" t="s">
        <v>56</v>
      </c>
      <c r="B18" s="70" t="s">
        <v>19</v>
      </c>
      <c r="C18" s="70" t="s">
        <v>20</v>
      </c>
      <c r="D18" s="70" t="s">
        <v>21</v>
      </c>
      <c r="E18" s="70" t="s">
        <v>22</v>
      </c>
      <c r="F18" s="70" t="s">
        <v>23</v>
      </c>
      <c r="G18" s="70" t="s">
        <v>24</v>
      </c>
      <c r="H18" s="80" t="s">
        <v>25</v>
      </c>
      <c r="I18" s="74" t="s">
        <v>57</v>
      </c>
      <c r="J18" s="73" t="s">
        <v>53</v>
      </c>
      <c r="K18" s="73" t="s">
        <v>62</v>
      </c>
      <c r="L18" s="71" t="s">
        <v>54</v>
      </c>
      <c r="M18" s="81" t="s">
        <v>26</v>
      </c>
      <c r="N18" s="32" t="s">
        <v>27</v>
      </c>
      <c r="O18" s="32" t="s">
        <v>28</v>
      </c>
      <c r="P18" s="32" t="s">
        <v>29</v>
      </c>
      <c r="Q18" s="32" t="s">
        <v>30</v>
      </c>
      <c r="R18" s="32" t="s">
        <v>31</v>
      </c>
      <c r="S18" s="32" t="s">
        <v>32</v>
      </c>
      <c r="T18" s="32" t="s">
        <v>33</v>
      </c>
      <c r="U18" s="32" t="s">
        <v>34</v>
      </c>
      <c r="V18" s="32" t="s">
        <v>35</v>
      </c>
      <c r="W18" s="32" t="s">
        <v>36</v>
      </c>
      <c r="X18" s="32" t="s">
        <v>37</v>
      </c>
      <c r="Y18" s="32" t="s">
        <v>38</v>
      </c>
      <c r="Z18" s="54" t="s">
        <v>39</v>
      </c>
      <c r="AA18" s="64"/>
    </row>
    <row r="19" spans="1:27" s="4" customFormat="1" ht="52.5" customHeight="1">
      <c r="A19" s="89"/>
      <c r="B19" s="70"/>
      <c r="C19" s="70"/>
      <c r="D19" s="70"/>
      <c r="E19" s="70"/>
      <c r="F19" s="70"/>
      <c r="G19" s="70"/>
      <c r="H19" s="80"/>
      <c r="I19" s="75"/>
      <c r="J19" s="73"/>
      <c r="K19" s="73"/>
      <c r="L19" s="72"/>
      <c r="M19" s="81"/>
      <c r="N19" s="33"/>
      <c r="O19" s="33"/>
      <c r="P19" s="33"/>
      <c r="Q19" s="22"/>
      <c r="R19" s="22"/>
      <c r="S19" s="22"/>
      <c r="T19" s="22"/>
      <c r="U19" s="22"/>
      <c r="V19" s="22"/>
      <c r="W19" s="22"/>
      <c r="X19" s="22"/>
      <c r="Y19" s="22"/>
      <c r="Z19" s="55" t="s">
        <v>82</v>
      </c>
      <c r="AA19" s="64"/>
    </row>
    <row r="20" spans="1:27" ht="31.5">
      <c r="A20" s="26" t="s">
        <v>85</v>
      </c>
      <c r="B20" s="6"/>
      <c r="C20" s="6"/>
      <c r="D20" s="6"/>
      <c r="E20" s="6"/>
      <c r="F20" s="6"/>
      <c r="G20" s="6"/>
      <c r="H20" s="49"/>
      <c r="I20" s="28"/>
      <c r="J20" s="6"/>
      <c r="K20" s="6"/>
      <c r="L20" s="27"/>
      <c r="M20" s="10" t="s">
        <v>40</v>
      </c>
      <c r="N20" s="7"/>
      <c r="O20" s="7"/>
      <c r="P20" s="7"/>
      <c r="Q20" s="8"/>
      <c r="R20" s="8"/>
      <c r="S20" s="8"/>
      <c r="T20" s="8"/>
      <c r="U20" s="8">
        <v>40097.95</v>
      </c>
      <c r="V20" s="8"/>
      <c r="W20" s="8"/>
      <c r="X20" s="8"/>
      <c r="Y20" s="8"/>
      <c r="Z20" s="56">
        <f aca="true" t="shared" si="0" ref="Z20:Z26">SUM(N20:Y20)</f>
        <v>40097.95</v>
      </c>
      <c r="AA20" s="59"/>
    </row>
    <row r="21" spans="1:27" ht="31.5" customHeight="1">
      <c r="A21" s="26" t="s">
        <v>87</v>
      </c>
      <c r="B21" s="6"/>
      <c r="C21" s="6"/>
      <c r="D21" s="6"/>
      <c r="E21" s="6"/>
      <c r="F21" s="6"/>
      <c r="G21" s="6"/>
      <c r="H21" s="49"/>
      <c r="I21" s="28" t="s">
        <v>58</v>
      </c>
      <c r="J21" s="6"/>
      <c r="K21" s="6"/>
      <c r="L21" s="27"/>
      <c r="M21" s="10" t="s">
        <v>40</v>
      </c>
      <c r="N21" s="7">
        <v>6463.38</v>
      </c>
      <c r="P21" s="9">
        <v>19491.68</v>
      </c>
      <c r="Q21" s="8"/>
      <c r="R21" s="8">
        <v>5337.49</v>
      </c>
      <c r="S21" s="1">
        <f>4557.77+340043</f>
        <v>344600.77</v>
      </c>
      <c r="T21" s="8">
        <v>1649.18</v>
      </c>
      <c r="U21" s="8"/>
      <c r="W21" s="8">
        <v>1322.41</v>
      </c>
      <c r="X21" s="8">
        <f>228638.36+1897.07</f>
        <v>230535.43</v>
      </c>
      <c r="Y21" s="8">
        <f>1794.13+1552.55</f>
        <v>3346.6800000000003</v>
      </c>
      <c r="Z21" s="56">
        <f t="shared" si="0"/>
        <v>612747.02</v>
      </c>
      <c r="AA21" s="59"/>
    </row>
    <row r="22" spans="1:27" ht="15.75">
      <c r="A22" s="26" t="s">
        <v>76</v>
      </c>
      <c r="B22" s="6"/>
      <c r="C22" s="6"/>
      <c r="D22" s="6"/>
      <c r="E22" s="6"/>
      <c r="F22" s="6"/>
      <c r="G22" s="6"/>
      <c r="H22" s="49"/>
      <c r="I22" s="28" t="s">
        <v>73</v>
      </c>
      <c r="J22" s="6">
        <v>40</v>
      </c>
      <c r="K22" s="6">
        <v>500</v>
      </c>
      <c r="L22" s="27">
        <f>J22*K22</f>
        <v>20000</v>
      </c>
      <c r="M22" s="10" t="s">
        <v>40</v>
      </c>
      <c r="N22" s="7"/>
      <c r="O22" s="7"/>
      <c r="P22" s="9"/>
      <c r="Q22" s="8"/>
      <c r="R22" s="8"/>
      <c r="S22" s="8"/>
      <c r="T22" s="8"/>
      <c r="U22" s="8"/>
      <c r="V22" s="8">
        <v>15000</v>
      </c>
      <c r="W22" s="8"/>
      <c r="X22" s="8"/>
      <c r="Y22" s="8"/>
      <c r="Z22" s="56">
        <f t="shared" si="0"/>
        <v>15000</v>
      </c>
      <c r="AA22" s="59"/>
    </row>
    <row r="23" spans="1:27" ht="15.75">
      <c r="A23" s="26" t="s">
        <v>74</v>
      </c>
      <c r="B23" s="6"/>
      <c r="C23" s="6"/>
      <c r="D23" s="6"/>
      <c r="E23" s="6"/>
      <c r="F23" s="6"/>
      <c r="G23" s="6"/>
      <c r="H23" s="49"/>
      <c r="I23" s="28"/>
      <c r="J23" s="6"/>
      <c r="K23" s="6"/>
      <c r="L23" s="27">
        <v>15600</v>
      </c>
      <c r="M23" s="10" t="s">
        <v>40</v>
      </c>
      <c r="N23" s="7"/>
      <c r="O23" s="7"/>
      <c r="P23" s="7"/>
      <c r="Q23" s="8"/>
      <c r="R23" s="8"/>
      <c r="S23" s="8"/>
      <c r="T23" s="8"/>
      <c r="U23" s="8"/>
      <c r="V23" s="8"/>
      <c r="W23" s="8"/>
      <c r="X23" s="8"/>
      <c r="Y23" s="8"/>
      <c r="Z23" s="56">
        <f t="shared" si="0"/>
        <v>0</v>
      </c>
      <c r="AA23" s="59"/>
    </row>
    <row r="24" spans="1:27" ht="15.75">
      <c r="A24" s="26" t="s">
        <v>75</v>
      </c>
      <c r="B24" s="6"/>
      <c r="C24" s="6"/>
      <c r="D24" s="6"/>
      <c r="E24" s="6"/>
      <c r="F24" s="6"/>
      <c r="G24" s="6"/>
      <c r="H24" s="49"/>
      <c r="I24" s="28"/>
      <c r="J24" s="6"/>
      <c r="K24" s="6"/>
      <c r="L24" s="27">
        <v>652500</v>
      </c>
      <c r="M24" s="10" t="s">
        <v>40</v>
      </c>
      <c r="N24" s="7"/>
      <c r="O24" s="7">
        <v>40217.69</v>
      </c>
      <c r="P24" s="7">
        <v>36339.96</v>
      </c>
      <c r="Q24" s="8">
        <v>95080.05</v>
      </c>
      <c r="R24" s="8"/>
      <c r="S24" s="8"/>
      <c r="T24" s="8">
        <v>70804.91</v>
      </c>
      <c r="U24" s="8"/>
      <c r="V24" s="8"/>
      <c r="W24" s="8"/>
      <c r="X24" s="8"/>
      <c r="Y24" s="8"/>
      <c r="Z24" s="56">
        <f t="shared" si="0"/>
        <v>242442.61000000002</v>
      </c>
      <c r="AA24" s="59"/>
    </row>
    <row r="25" spans="1:27" ht="23.25" customHeight="1">
      <c r="A25" s="26" t="s">
        <v>63</v>
      </c>
      <c r="B25" s="6"/>
      <c r="C25" s="6"/>
      <c r="D25" s="6"/>
      <c r="E25" s="6"/>
      <c r="F25" s="6"/>
      <c r="G25" s="6"/>
      <c r="H25" s="49"/>
      <c r="I25" s="28" t="s">
        <v>59</v>
      </c>
      <c r="J25" s="6"/>
      <c r="K25" s="6"/>
      <c r="L25" s="27"/>
      <c r="M25" s="10" t="s">
        <v>40</v>
      </c>
      <c r="N25" s="7"/>
      <c r="O25" s="7"/>
      <c r="P25" s="7"/>
      <c r="Q25" s="8"/>
      <c r="R25" s="8"/>
      <c r="S25" s="8"/>
      <c r="T25" s="8"/>
      <c r="U25" s="8"/>
      <c r="V25" s="8"/>
      <c r="W25" s="8"/>
      <c r="X25" s="8"/>
      <c r="Y25" s="8"/>
      <c r="Z25" s="56">
        <f t="shared" si="0"/>
        <v>0</v>
      </c>
      <c r="AA25" s="59"/>
    </row>
    <row r="26" spans="1:27" ht="15.75">
      <c r="A26" s="26" t="s">
        <v>55</v>
      </c>
      <c r="B26" s="6"/>
      <c r="C26" s="6"/>
      <c r="D26" s="6"/>
      <c r="E26" s="6"/>
      <c r="F26" s="6"/>
      <c r="G26" s="6"/>
      <c r="H26" s="49"/>
      <c r="I26" s="28" t="s">
        <v>60</v>
      </c>
      <c r="J26" s="6">
        <v>8</v>
      </c>
      <c r="K26" s="6">
        <v>5000</v>
      </c>
      <c r="L26" s="27">
        <v>40000</v>
      </c>
      <c r="M26" s="10" t="s">
        <v>40</v>
      </c>
      <c r="N26" s="7"/>
      <c r="O26" s="7"/>
      <c r="P26" s="7"/>
      <c r="Q26" s="8"/>
      <c r="R26" s="8"/>
      <c r="S26" s="8"/>
      <c r="T26" s="8">
        <v>24618.11</v>
      </c>
      <c r="U26" s="8"/>
      <c r="W26" s="8">
        <v>7007.01</v>
      </c>
      <c r="X26" s="8"/>
      <c r="Y26" s="8"/>
      <c r="Z26" s="56">
        <f t="shared" si="0"/>
        <v>31625.120000000003</v>
      </c>
      <c r="AA26" s="59"/>
    </row>
    <row r="27" spans="1:27" ht="15.75">
      <c r="A27" s="28" t="s">
        <v>77</v>
      </c>
      <c r="B27" s="6"/>
      <c r="C27" s="6"/>
      <c r="D27" s="6"/>
      <c r="E27" s="6"/>
      <c r="F27" s="6"/>
      <c r="G27" s="6"/>
      <c r="H27" s="49"/>
      <c r="I27" s="28" t="s">
        <v>78</v>
      </c>
      <c r="J27" s="6">
        <v>62</v>
      </c>
      <c r="K27" s="6">
        <v>1010</v>
      </c>
      <c r="L27" s="27">
        <f>J27*K27</f>
        <v>62620</v>
      </c>
      <c r="M27" s="10" t="s">
        <v>40</v>
      </c>
      <c r="N27" s="7"/>
      <c r="O27" s="7"/>
      <c r="P27" s="7"/>
      <c r="Q27" s="8"/>
      <c r="R27" s="8"/>
      <c r="S27" s="8"/>
      <c r="T27" s="8"/>
      <c r="U27" s="8"/>
      <c r="V27" s="8"/>
      <c r="W27" s="8"/>
      <c r="X27" s="8">
        <v>56163.85</v>
      </c>
      <c r="Y27" s="8"/>
      <c r="Z27" s="56">
        <f>SUM(N27:Y27)</f>
        <v>56163.85</v>
      </c>
      <c r="AA27" s="59"/>
    </row>
    <row r="28" spans="1:27" ht="31.5">
      <c r="A28" s="28" t="s">
        <v>79</v>
      </c>
      <c r="B28" s="6"/>
      <c r="C28" s="6"/>
      <c r="D28" s="6"/>
      <c r="E28" s="6"/>
      <c r="F28" s="6"/>
      <c r="G28" s="6"/>
      <c r="H28" s="49"/>
      <c r="I28" s="28"/>
      <c r="J28" s="6"/>
      <c r="K28" s="6"/>
      <c r="L28" s="27">
        <v>10000</v>
      </c>
      <c r="M28" s="10" t="s">
        <v>40</v>
      </c>
      <c r="N28" s="7"/>
      <c r="O28" s="7"/>
      <c r="P28" s="7"/>
      <c r="Q28" s="8"/>
      <c r="R28" s="8"/>
      <c r="S28" s="8"/>
      <c r="T28" s="8"/>
      <c r="U28" s="8">
        <v>46626.52</v>
      </c>
      <c r="V28" s="8"/>
      <c r="W28" s="8"/>
      <c r="X28" s="8"/>
      <c r="Y28" s="8"/>
      <c r="Z28" s="56">
        <f>SUM(U28:Y28)</f>
        <v>46626.52</v>
      </c>
      <c r="AA28" s="59"/>
    </row>
    <row r="29" spans="1:27" ht="15.75">
      <c r="A29" s="39" t="s">
        <v>80</v>
      </c>
      <c r="B29" s="40"/>
      <c r="C29" s="40"/>
      <c r="D29" s="40"/>
      <c r="E29" s="40"/>
      <c r="F29" s="40"/>
      <c r="G29" s="40"/>
      <c r="H29" s="50"/>
      <c r="I29" s="39"/>
      <c r="J29" s="40"/>
      <c r="K29" s="40"/>
      <c r="L29" s="41">
        <v>8500</v>
      </c>
      <c r="M29" s="46"/>
      <c r="N29" s="42"/>
      <c r="O29" s="42"/>
      <c r="P29" s="42"/>
      <c r="Q29" s="43"/>
      <c r="R29" s="43"/>
      <c r="S29" s="43"/>
      <c r="T29" s="43"/>
      <c r="U29" s="43"/>
      <c r="V29" s="43"/>
      <c r="W29" s="43"/>
      <c r="X29" s="43"/>
      <c r="Y29" s="43"/>
      <c r="Z29" s="57"/>
      <c r="AA29" s="59"/>
    </row>
    <row r="30" spans="1:27" ht="15.75">
      <c r="A30" s="39" t="s">
        <v>83</v>
      </c>
      <c r="B30" s="40"/>
      <c r="C30" s="40"/>
      <c r="D30" s="40"/>
      <c r="E30" s="40"/>
      <c r="F30" s="40"/>
      <c r="G30" s="40"/>
      <c r="H30" s="50"/>
      <c r="I30" s="39"/>
      <c r="J30" s="40"/>
      <c r="K30" s="40"/>
      <c r="L30" s="41"/>
      <c r="M30" s="46" t="s">
        <v>40</v>
      </c>
      <c r="N30" s="42"/>
      <c r="O30" s="42"/>
      <c r="P30" s="42"/>
      <c r="Q30" s="43"/>
      <c r="R30" s="43"/>
      <c r="S30" s="43"/>
      <c r="T30" s="43">
        <v>29000</v>
      </c>
      <c r="U30" s="43"/>
      <c r="V30" s="43"/>
      <c r="W30" s="43"/>
      <c r="X30" s="43"/>
      <c r="Y30" s="43"/>
      <c r="Z30" s="57">
        <f>SUM(N30:Y30)</f>
        <v>29000</v>
      </c>
      <c r="AA30" s="61"/>
    </row>
    <row r="31" spans="1:27" ht="31.5">
      <c r="A31" s="39" t="s">
        <v>84</v>
      </c>
      <c r="B31" s="40"/>
      <c r="C31" s="40"/>
      <c r="D31" s="40"/>
      <c r="E31" s="40"/>
      <c r="F31" s="40"/>
      <c r="G31" s="40"/>
      <c r="H31" s="50"/>
      <c r="I31" s="39"/>
      <c r="J31" s="40"/>
      <c r="K31" s="40"/>
      <c r="L31" s="41"/>
      <c r="M31" s="46" t="s">
        <v>40</v>
      </c>
      <c r="N31" s="42"/>
      <c r="O31" s="42"/>
      <c r="P31" s="42"/>
      <c r="Q31" s="43"/>
      <c r="R31" s="43"/>
      <c r="S31" s="43"/>
      <c r="T31" s="43">
        <v>2842.05</v>
      </c>
      <c r="U31" s="43"/>
      <c r="V31" s="43"/>
      <c r="W31" s="43"/>
      <c r="X31" s="43"/>
      <c r="Y31" s="43"/>
      <c r="Z31" s="57">
        <f>SUM(N31:Y31)</f>
        <v>2842.05</v>
      </c>
      <c r="AA31" s="61"/>
    </row>
    <row r="32" spans="1:27" ht="15.75">
      <c r="A32" s="39" t="s">
        <v>86</v>
      </c>
      <c r="B32" s="40"/>
      <c r="C32" s="40"/>
      <c r="D32" s="40"/>
      <c r="E32" s="40"/>
      <c r="F32" s="40"/>
      <c r="G32" s="40"/>
      <c r="H32" s="50"/>
      <c r="I32" s="39"/>
      <c r="J32" s="40"/>
      <c r="K32" s="40"/>
      <c r="L32" s="41"/>
      <c r="M32" s="46" t="s">
        <v>40</v>
      </c>
      <c r="N32" s="42"/>
      <c r="O32" s="42"/>
      <c r="P32" s="42"/>
      <c r="Q32" s="43"/>
      <c r="R32" s="43"/>
      <c r="S32" s="43"/>
      <c r="T32" s="43"/>
      <c r="U32" s="43"/>
      <c r="V32" s="43"/>
      <c r="W32" s="43">
        <v>90902</v>
      </c>
      <c r="X32" s="43"/>
      <c r="Y32" s="43"/>
      <c r="Z32" s="57">
        <f>SUM(V32:Y32)</f>
        <v>90902</v>
      </c>
      <c r="AA32" s="61"/>
    </row>
    <row r="33" spans="1:27" ht="16.5" thickBot="1">
      <c r="A33" s="29" t="s">
        <v>41</v>
      </c>
      <c r="B33" s="30"/>
      <c r="C33" s="30"/>
      <c r="D33" s="30"/>
      <c r="E33" s="30"/>
      <c r="F33" s="30"/>
      <c r="G33" s="30"/>
      <c r="H33" s="51"/>
      <c r="I33" s="29"/>
      <c r="J33" s="30"/>
      <c r="K33" s="30"/>
      <c r="L33" s="31">
        <f>SUM(L20:L29)</f>
        <v>809220</v>
      </c>
      <c r="M33" s="11" t="s">
        <v>40</v>
      </c>
      <c r="N33" s="12">
        <f>SUM(N20:N26)</f>
        <v>6463.38</v>
      </c>
      <c r="O33" s="13">
        <f>SUM(O20:O26)</f>
        <v>40217.69</v>
      </c>
      <c r="P33" s="13">
        <f>SUM(P20:P26)</f>
        <v>55831.64</v>
      </c>
      <c r="Q33" s="13">
        <f>SUM(Q20:Q26)</f>
        <v>95080.05</v>
      </c>
      <c r="R33" s="13">
        <f>SUM(R20:R26)</f>
        <v>5337.49</v>
      </c>
      <c r="S33" s="13">
        <f>SUM(S20:S28)</f>
        <v>344600.77</v>
      </c>
      <c r="T33" s="13">
        <f>SUM(T21:T31)</f>
        <v>128914.25</v>
      </c>
      <c r="U33" s="13">
        <f>SUM(U20:U31)</f>
        <v>86724.47</v>
      </c>
      <c r="V33" s="13">
        <f>SUM(V20:V32)</f>
        <v>15000</v>
      </c>
      <c r="W33" s="13">
        <f>SUM(W20:W32)</f>
        <v>99231.42</v>
      </c>
      <c r="X33" s="13">
        <f>SUM(X20:X27)</f>
        <v>286699.27999999997</v>
      </c>
      <c r="Y33" s="13">
        <f>SUM(Y20:Y27)</f>
        <v>3346.6800000000003</v>
      </c>
      <c r="Z33" s="58">
        <f>SUM(Z20:Z32)</f>
        <v>1167447.1199999999</v>
      </c>
      <c r="AA33" s="60">
        <f>I16-Z33</f>
        <v>-32267.927679999964</v>
      </c>
    </row>
    <row r="34" spans="1:26" ht="15.75">
      <c r="A34" s="78" t="s">
        <v>65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Z34" s="44"/>
    </row>
    <row r="35" spans="1:24" ht="15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4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9" s="4" customFormat="1" ht="15.75">
      <c r="A37" s="35" t="s">
        <v>43</v>
      </c>
      <c r="B37" s="35"/>
      <c r="C37" s="35"/>
      <c r="D37" s="35"/>
      <c r="E37" s="35"/>
      <c r="F37" s="35"/>
      <c r="G37" s="35"/>
      <c r="H37" s="35"/>
      <c r="I37" s="35"/>
    </row>
    <row r="38" spans="1:10" s="4" customFormat="1" ht="15.75">
      <c r="A38" s="77" t="s">
        <v>44</v>
      </c>
      <c r="B38" s="77"/>
      <c r="C38" s="77"/>
      <c r="D38" s="77"/>
      <c r="E38" s="77"/>
      <c r="F38" s="77"/>
      <c r="G38" s="77"/>
      <c r="H38" s="77"/>
      <c r="I38" s="77"/>
      <c r="J38" s="4" t="s">
        <v>66</v>
      </c>
    </row>
    <row r="39" spans="1:9" ht="15.75">
      <c r="A39" s="14"/>
      <c r="B39" s="14"/>
      <c r="C39" s="14"/>
      <c r="D39" s="14"/>
      <c r="E39" s="14"/>
      <c r="F39" s="14"/>
      <c r="G39" s="14"/>
      <c r="H39" s="14"/>
      <c r="I39" s="14"/>
    </row>
    <row r="40" spans="1:21" ht="15.75">
      <c r="A40" s="76" t="str">
        <f>A13</f>
        <v>Недовыполнение  ТР  на  01.01.2013год.</v>
      </c>
      <c r="B40" s="76"/>
      <c r="C40" s="76"/>
      <c r="D40" s="76"/>
      <c r="E40" s="76"/>
      <c r="F40" s="15">
        <v>-49063</v>
      </c>
      <c r="G40" s="14"/>
      <c r="H40" s="14"/>
      <c r="I40" s="45">
        <f>I13</f>
        <v>258812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4" customFormat="1" ht="15.75">
      <c r="A42" s="34"/>
      <c r="B42" s="34"/>
      <c r="C42" s="34"/>
      <c r="D42" s="34"/>
      <c r="E42" s="34"/>
      <c r="I42" s="36" t="s">
        <v>27</v>
      </c>
      <c r="J42" s="36" t="s">
        <v>28</v>
      </c>
      <c r="K42" s="36" t="s">
        <v>29</v>
      </c>
      <c r="L42" s="36" t="s">
        <v>30</v>
      </c>
      <c r="M42" s="36" t="s">
        <v>31</v>
      </c>
      <c r="N42" s="36" t="s">
        <v>32</v>
      </c>
      <c r="O42" s="36" t="s">
        <v>51</v>
      </c>
      <c r="P42" s="36" t="s">
        <v>34</v>
      </c>
      <c r="Q42" s="36" t="s">
        <v>35</v>
      </c>
      <c r="R42" s="36" t="s">
        <v>36</v>
      </c>
      <c r="S42" s="36" t="s">
        <v>37</v>
      </c>
      <c r="T42" s="36" t="s">
        <v>38</v>
      </c>
      <c r="U42" s="36" t="s">
        <v>52</v>
      </c>
    </row>
    <row r="43" spans="1:21" ht="15.75">
      <c r="A43" s="14"/>
      <c r="B43" s="14"/>
      <c r="C43" s="14"/>
      <c r="D43" s="14"/>
      <c r="E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.75">
      <c r="A44" s="76" t="s">
        <v>45</v>
      </c>
      <c r="B44" s="76"/>
      <c r="C44" s="76"/>
      <c r="D44" s="76"/>
      <c r="E44" s="76"/>
      <c r="I44" s="15">
        <v>52606</v>
      </c>
      <c r="J44" s="15">
        <v>52606</v>
      </c>
      <c r="K44" s="15">
        <v>52606</v>
      </c>
      <c r="L44" s="15">
        <v>52606</v>
      </c>
      <c r="M44" s="15">
        <v>52606</v>
      </c>
      <c r="N44" s="15">
        <v>52606</v>
      </c>
      <c r="O44" s="15">
        <v>52606</v>
      </c>
      <c r="P44" s="15">
        <v>52606</v>
      </c>
      <c r="Q44" s="15">
        <v>52606</v>
      </c>
      <c r="R44" s="15">
        <v>52606</v>
      </c>
      <c r="S44" s="15">
        <v>52606</v>
      </c>
      <c r="T44" s="15">
        <v>52606</v>
      </c>
      <c r="U44" s="37">
        <f>SUM(I44:T44)</f>
        <v>631272</v>
      </c>
    </row>
    <row r="45" spans="1:21" ht="15.75">
      <c r="A45" s="14"/>
      <c r="B45" s="14"/>
      <c r="C45" s="14"/>
      <c r="D45" s="14"/>
      <c r="E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38"/>
    </row>
    <row r="46" spans="1:21" ht="15.75">
      <c r="A46" s="14" t="s">
        <v>64</v>
      </c>
      <c r="B46" s="14"/>
      <c r="C46" s="14"/>
      <c r="D46" s="14"/>
      <c r="E46" s="14"/>
      <c r="I46" s="52">
        <f>I15/12</f>
        <v>20427.5</v>
      </c>
      <c r="J46" s="52">
        <f aca="true" t="shared" si="1" ref="J46:T46">I46</f>
        <v>20427.5</v>
      </c>
      <c r="K46" s="52">
        <f t="shared" si="1"/>
        <v>20427.5</v>
      </c>
      <c r="L46" s="52">
        <f t="shared" si="1"/>
        <v>20427.5</v>
      </c>
      <c r="M46" s="52">
        <f t="shared" si="1"/>
        <v>20427.5</v>
      </c>
      <c r="N46" s="52">
        <f t="shared" si="1"/>
        <v>20427.5</v>
      </c>
      <c r="O46" s="52">
        <v>22722</v>
      </c>
      <c r="P46" s="52">
        <f t="shared" si="1"/>
        <v>22722</v>
      </c>
      <c r="Q46" s="52">
        <f t="shared" si="1"/>
        <v>22722</v>
      </c>
      <c r="R46" s="52">
        <f t="shared" si="1"/>
        <v>22722</v>
      </c>
      <c r="S46" s="52">
        <f t="shared" si="1"/>
        <v>22722</v>
      </c>
      <c r="T46" s="52">
        <f t="shared" si="1"/>
        <v>22722</v>
      </c>
      <c r="U46" s="37">
        <f>SUM(I46:T46)</f>
        <v>258897</v>
      </c>
    </row>
    <row r="47" spans="1:21" ht="15.75">
      <c r="A47" s="14"/>
      <c r="B47" s="14"/>
      <c r="C47" s="14"/>
      <c r="D47" s="14"/>
      <c r="E47" s="1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8"/>
    </row>
    <row r="48" spans="1:21" ht="15.75">
      <c r="A48" s="76" t="s">
        <v>46</v>
      </c>
      <c r="B48" s="76"/>
      <c r="C48" s="76"/>
      <c r="D48" s="76"/>
      <c r="E48" s="76"/>
      <c r="I48" s="52">
        <f>I44*0.99</f>
        <v>52079.94</v>
      </c>
      <c r="J48" s="52">
        <f>J44*0.952</f>
        <v>50080.912</v>
      </c>
      <c r="K48" s="52">
        <f>K44*1.15</f>
        <v>60496.899999999994</v>
      </c>
      <c r="L48" s="52">
        <f>L44*0.97</f>
        <v>51027.82</v>
      </c>
      <c r="M48" s="52">
        <f>M44*0.97</f>
        <v>51027.82</v>
      </c>
      <c r="N48" s="52">
        <f>N44*1.08</f>
        <v>56814.48</v>
      </c>
      <c r="O48" s="52">
        <v>50396</v>
      </c>
      <c r="P48" s="52">
        <f>P44*0.89</f>
        <v>46819.340000000004</v>
      </c>
      <c r="Q48" s="52">
        <f>Q44*1.1</f>
        <v>57866.600000000006</v>
      </c>
      <c r="R48" s="52">
        <v>57316.49</v>
      </c>
      <c r="S48" s="52">
        <f>S44*0.95</f>
        <v>49975.7</v>
      </c>
      <c r="T48" s="52">
        <v>51947</v>
      </c>
      <c r="U48" s="37">
        <f>SUM(I48:T48)</f>
        <v>635849.002</v>
      </c>
    </row>
    <row r="49" spans="1:21" ht="15.75">
      <c r="A49" s="14"/>
      <c r="B49" s="14"/>
      <c r="C49" s="14"/>
      <c r="D49" s="14"/>
      <c r="E49" s="14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38"/>
    </row>
    <row r="50" spans="1:21" ht="15.75">
      <c r="A50" s="76" t="s">
        <v>47</v>
      </c>
      <c r="B50" s="76"/>
      <c r="C50" s="76"/>
      <c r="D50" s="76"/>
      <c r="E50" s="76"/>
      <c r="I50" s="52">
        <f aca="true" t="shared" si="2" ref="I50:N50">I46</f>
        <v>20427.5</v>
      </c>
      <c r="J50" s="52">
        <f t="shared" si="2"/>
        <v>20427.5</v>
      </c>
      <c r="K50" s="52">
        <f t="shared" si="2"/>
        <v>20427.5</v>
      </c>
      <c r="L50" s="52">
        <f t="shared" si="2"/>
        <v>20427.5</v>
      </c>
      <c r="M50" s="52">
        <f t="shared" si="2"/>
        <v>20427.5</v>
      </c>
      <c r="N50" s="52">
        <f t="shared" si="2"/>
        <v>20427.5</v>
      </c>
      <c r="O50" s="52">
        <f aca="true" t="shared" si="3" ref="O50:T50">O46</f>
        <v>22722</v>
      </c>
      <c r="P50" s="52">
        <f t="shared" si="3"/>
        <v>22722</v>
      </c>
      <c r="Q50" s="52">
        <f t="shared" si="3"/>
        <v>22722</v>
      </c>
      <c r="R50" s="52">
        <f t="shared" si="3"/>
        <v>22722</v>
      </c>
      <c r="S50" s="52">
        <f t="shared" si="3"/>
        <v>22722</v>
      </c>
      <c r="T50" s="52">
        <f t="shared" si="3"/>
        <v>22722</v>
      </c>
      <c r="U50" s="37">
        <f>SUM(I50:T50)</f>
        <v>258897</v>
      </c>
    </row>
    <row r="51" spans="1:21" ht="15.75">
      <c r="A51" s="14"/>
      <c r="B51" s="14"/>
      <c r="C51" s="14"/>
      <c r="D51" s="14"/>
      <c r="E51" s="14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38"/>
    </row>
    <row r="52" spans="1:21" ht="15.75">
      <c r="A52" s="76" t="s">
        <v>48</v>
      </c>
      <c r="B52" s="76"/>
      <c r="C52" s="76"/>
      <c r="D52" s="76"/>
      <c r="E52" s="76"/>
      <c r="I52" s="52">
        <f aca="true" t="shared" si="4" ref="I52:N52">SUM(I48:I51)</f>
        <v>72507.44</v>
      </c>
      <c r="J52" s="52">
        <f t="shared" si="4"/>
        <v>70508.412</v>
      </c>
      <c r="K52" s="52">
        <f t="shared" si="4"/>
        <v>80924.4</v>
      </c>
      <c r="L52" s="52">
        <f t="shared" si="4"/>
        <v>71455.32</v>
      </c>
      <c r="M52" s="52">
        <f t="shared" si="4"/>
        <v>71455.32</v>
      </c>
      <c r="N52" s="52">
        <f t="shared" si="4"/>
        <v>77241.98000000001</v>
      </c>
      <c r="O52" s="52">
        <f aca="true" t="shared" si="5" ref="O52:T52">SUM(O48:O51)</f>
        <v>73118</v>
      </c>
      <c r="P52" s="52">
        <f t="shared" si="5"/>
        <v>69541.34</v>
      </c>
      <c r="Q52" s="52">
        <f t="shared" si="5"/>
        <v>80588.6</v>
      </c>
      <c r="R52" s="52">
        <f t="shared" si="5"/>
        <v>80038.48999999999</v>
      </c>
      <c r="S52" s="52">
        <f t="shared" si="5"/>
        <v>72697.7</v>
      </c>
      <c r="T52" s="52">
        <f t="shared" si="5"/>
        <v>74669</v>
      </c>
      <c r="U52" s="37">
        <f>SUM(I52:T52)</f>
        <v>894746.002</v>
      </c>
    </row>
    <row r="53" spans="1:21" ht="15.75">
      <c r="A53" s="14"/>
      <c r="B53" s="14"/>
      <c r="C53" s="14"/>
      <c r="D53" s="14"/>
      <c r="E53" s="14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38"/>
    </row>
    <row r="54" spans="1:21" ht="15.75">
      <c r="A54" s="76" t="s">
        <v>49</v>
      </c>
      <c r="B54" s="76"/>
      <c r="C54" s="76"/>
      <c r="D54" s="76"/>
      <c r="E54" s="76"/>
      <c r="I54" s="52">
        <f aca="true" t="shared" si="6" ref="I54:T54">N33</f>
        <v>6463.38</v>
      </c>
      <c r="J54" s="52">
        <f t="shared" si="6"/>
        <v>40217.69</v>
      </c>
      <c r="K54" s="52">
        <f t="shared" si="6"/>
        <v>55831.64</v>
      </c>
      <c r="L54" s="52">
        <f t="shared" si="6"/>
        <v>95080.05</v>
      </c>
      <c r="M54" s="52">
        <f t="shared" si="6"/>
        <v>5337.49</v>
      </c>
      <c r="N54" s="52">
        <f t="shared" si="6"/>
        <v>344600.77</v>
      </c>
      <c r="O54" s="52">
        <f t="shared" si="6"/>
        <v>128914.25</v>
      </c>
      <c r="P54" s="52">
        <f t="shared" si="6"/>
        <v>86724.47</v>
      </c>
      <c r="Q54" s="52">
        <f t="shared" si="6"/>
        <v>15000</v>
      </c>
      <c r="R54" s="52">
        <f t="shared" si="6"/>
        <v>99231.42</v>
      </c>
      <c r="S54" s="52">
        <f t="shared" si="6"/>
        <v>286699.27999999997</v>
      </c>
      <c r="T54" s="52">
        <f t="shared" si="6"/>
        <v>3346.6800000000003</v>
      </c>
      <c r="U54" s="37">
        <f>SUM(I54:T54)</f>
        <v>1167447.1199999999</v>
      </c>
    </row>
    <row r="55" spans="1:21" ht="15.75">
      <c r="A55" s="14"/>
      <c r="B55" s="14"/>
      <c r="C55" s="14"/>
      <c r="D55" s="14"/>
      <c r="E55" s="14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38"/>
    </row>
    <row r="56" spans="1:21" ht="15.75">
      <c r="A56" s="76" t="s">
        <v>50</v>
      </c>
      <c r="B56" s="76"/>
      <c r="C56" s="76"/>
      <c r="D56" s="76"/>
      <c r="E56" s="76"/>
      <c r="I56" s="52">
        <f>I40+I52-I54</f>
        <v>324856.06</v>
      </c>
      <c r="J56" s="52">
        <f aca="true" t="shared" si="7" ref="J56:T56">I56+J52-J54</f>
        <v>355146.782</v>
      </c>
      <c r="K56" s="52">
        <f t="shared" si="7"/>
        <v>380239.542</v>
      </c>
      <c r="L56" s="52">
        <f t="shared" si="7"/>
        <v>356614.81200000003</v>
      </c>
      <c r="M56" s="52">
        <f t="shared" si="7"/>
        <v>422732.64200000005</v>
      </c>
      <c r="N56" s="52">
        <f t="shared" si="7"/>
        <v>155373.85200000007</v>
      </c>
      <c r="O56" s="52">
        <f t="shared" si="7"/>
        <v>99577.60200000007</v>
      </c>
      <c r="P56" s="52">
        <f t="shared" si="7"/>
        <v>82394.47200000007</v>
      </c>
      <c r="Q56" s="52">
        <f t="shared" si="7"/>
        <v>147983.07200000007</v>
      </c>
      <c r="R56" s="52">
        <f t="shared" si="7"/>
        <v>128790.14200000007</v>
      </c>
      <c r="S56" s="52">
        <f t="shared" si="7"/>
        <v>-85211.43799999991</v>
      </c>
      <c r="T56" s="52">
        <f t="shared" si="7"/>
        <v>-13889.117999999908</v>
      </c>
      <c r="U56" s="37">
        <f>I40-U54+U52</f>
        <v>-13889.1179999999</v>
      </c>
    </row>
    <row r="57" ht="15.75">
      <c r="J57" s="5"/>
    </row>
    <row r="59" ht="15.75">
      <c r="A59" s="1">
        <v>4577</v>
      </c>
    </row>
  </sheetData>
  <sheetProtection/>
  <mergeCells count="41">
    <mergeCell ref="E18:E19"/>
    <mergeCell ref="A18:A19"/>
    <mergeCell ref="B18:B19"/>
    <mergeCell ref="C18:C19"/>
    <mergeCell ref="H18:H19"/>
    <mergeCell ref="M18:M19"/>
    <mergeCell ref="I17:L17"/>
    <mergeCell ref="J16:Q16"/>
    <mergeCell ref="M17:Z17"/>
    <mergeCell ref="A38:I38"/>
    <mergeCell ref="A40:E40"/>
    <mergeCell ref="A44:E44"/>
    <mergeCell ref="A34:X35"/>
    <mergeCell ref="A56:E56"/>
    <mergeCell ref="A48:E48"/>
    <mergeCell ref="A50:E50"/>
    <mergeCell ref="A52:E52"/>
    <mergeCell ref="A54:E54"/>
    <mergeCell ref="J5:Q5"/>
    <mergeCell ref="J6:Q6"/>
    <mergeCell ref="J7:Q7"/>
    <mergeCell ref="D18:D19"/>
    <mergeCell ref="L18:L19"/>
    <mergeCell ref="K18:K19"/>
    <mergeCell ref="J18:J19"/>
    <mergeCell ref="F18:F19"/>
    <mergeCell ref="I18:I19"/>
    <mergeCell ref="G18:G19"/>
    <mergeCell ref="J1:S1"/>
    <mergeCell ref="J2:Q2"/>
    <mergeCell ref="J3:Q3"/>
    <mergeCell ref="J4:Q4"/>
    <mergeCell ref="J8:Q8"/>
    <mergeCell ref="J9:Q9"/>
    <mergeCell ref="J10:Q10"/>
    <mergeCell ref="J12:Q12"/>
    <mergeCell ref="J11:Q11"/>
    <mergeCell ref="AA17:AA19"/>
    <mergeCell ref="J13:Q13"/>
    <mergeCell ref="J14:Q14"/>
    <mergeCell ref="J15:Q15"/>
  </mergeCells>
  <printOptions horizontalCentered="1"/>
  <pageMargins left="0.3937007874015748" right="0.3937007874015748" top="0.3937007874015748" bottom="0.1968503937007874" header="0.31496062992125984" footer="0.1181102362204724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2014-01-10T10:45:38Z</cp:lastPrinted>
  <dcterms:created xsi:type="dcterms:W3CDTF">2012-04-19T05:31:26Z</dcterms:created>
  <dcterms:modified xsi:type="dcterms:W3CDTF">2014-01-21T05:32:14Z</dcterms:modified>
  <cp:category/>
  <cp:version/>
  <cp:contentType/>
  <cp:contentStatus/>
</cp:coreProperties>
</file>