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Тал 4" sheetId="1" r:id="rId1"/>
  </sheets>
  <definedNames>
    <definedName name="_xlnm.Print_Area" localSheetId="0">'Тал 4'!$A$1:$AC$56</definedName>
  </definedNames>
  <calcPr fullCalcOnLoad="1"/>
</workbook>
</file>

<file path=xl/sharedStrings.xml><?xml version="1.0" encoding="utf-8"?>
<sst xmlns="http://schemas.openxmlformats.org/spreadsheetml/2006/main" count="111" uniqueCount="91">
  <si>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</si>
  <si>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</si>
  <si>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</si>
  <si>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</si>
  <si>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2, 7 подъезд;</t>
  </si>
  <si>
    <t>Материал стен</t>
  </si>
  <si>
    <t>мон</t>
  </si>
  <si>
    <t>Место расположения ввода ХВС, ГВС, отопления: 1 подъезд</t>
  </si>
  <si>
    <t>Год постройки</t>
  </si>
  <si>
    <t>Место расположения приборов учета ХВС,ГВС, отопления:  техучасток</t>
  </si>
  <si>
    <t>Этажность</t>
  </si>
  <si>
    <t>Количество теплоузлов -8</t>
  </si>
  <si>
    <t>Подъезды</t>
  </si>
  <si>
    <t>Принадлежность  ТОС: ТОС «Юность», Мишина Н.В.</t>
  </si>
  <si>
    <t>Площадь придомовой территории (кв.м.)</t>
  </si>
  <si>
    <t>Обслуживает-ТУ №2 тел 43-39-16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</si>
  <si>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</si>
  <si>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</si>
  <si>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</si>
  <si>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</si>
  <si>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</si>
  <si>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</si>
  <si>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</si>
  <si>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</si>
  <si>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</si>
  <si>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</si>
  <si>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</si>
  <si>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</si>
  <si>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</si>
  <si>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</si>
  <si>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</si>
  <si>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</si>
  <si>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</si>
  <si>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</si>
  <si>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</si>
  <si>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</si>
  <si>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</si>
  <si>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</si>
  <si>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</si>
  <si>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</si>
  <si>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</si>
  <si>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</si>
  <si>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</si>
  <si>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1.Ремонт мягкой кровли</t>
  </si>
  <si>
    <t>руб.</t>
  </si>
  <si>
    <t>ИТОГО:</t>
  </si>
  <si>
    <t>2. Сварочные, сантехнические и электромонтажные работы</t>
  </si>
  <si>
    <t>5.Подготовка к отопительному сезону</t>
  </si>
  <si>
    <t>6.Ремонт МПШ</t>
  </si>
  <si>
    <t>Электронный счет по текущему ремонту</t>
  </si>
  <si>
    <t>дома №4 по ул. Талвира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</si>
  <si>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</si>
  <si>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</si>
  <si>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</si>
  <si>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</si>
  <si>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</si>
  <si>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</si>
  <si>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</si>
  <si>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</si>
  <si>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</si>
  <si>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</si>
  <si>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</si>
  <si>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дом</t>
  </si>
  <si>
    <t>теплоузел</t>
  </si>
  <si>
    <t>4. Малярные работы (МАФ, контейнера 3 шт.)</t>
  </si>
  <si>
    <t>Электронный паспорт финансово-хозяйственной деятельности</t>
  </si>
  <si>
    <t>Цена на единицу работ, руб</t>
  </si>
  <si>
    <t>кв.м.</t>
  </si>
  <si>
    <t>м</t>
  </si>
  <si>
    <t>7. Устройство ограждения контейнеров</t>
  </si>
  <si>
    <t>Начислено прочих доходов</t>
  </si>
  <si>
    <t>План работ по текущему ремонту на 2013 г составлен исходя из имеющейся задолженности дома по статье "текущий ремонт" на 01.01.2013 г. с включением в первую очередь работ, необходимых для безаварийного функционирования дома</t>
  </si>
  <si>
    <t>на 2013 г</t>
  </si>
  <si>
    <t>жилого дома ул. Талвира, дом 4</t>
  </si>
  <si>
    <t>1483/220</t>
  </si>
  <si>
    <t>Недовыполнение  ТР  на  01.01.2013год.</t>
  </si>
  <si>
    <t>Тариф на ТР 2013г. -2,80</t>
  </si>
  <si>
    <t>Дополнительные доходы на 2013г.</t>
  </si>
  <si>
    <t>Сумма  к выполнению ТР на 2013 год</t>
  </si>
  <si>
    <t>План работ на 2013 г.</t>
  </si>
  <si>
    <t xml:space="preserve">         РЕЕСТР РАБОТ ПО ТЕКУЩЕМУ РЕМОНТУ ПО ВИДАМ РАБОТ И СТОИМОСТИ НА 2013 ГОД</t>
  </si>
  <si>
    <t>8.замена дверных блоков в подвалы и в мусорокамеры</t>
  </si>
  <si>
    <t>шт</t>
  </si>
  <si>
    <t>м/м2</t>
  </si>
  <si>
    <t xml:space="preserve">                                                          </t>
  </si>
  <si>
    <t>выполнено</t>
  </si>
  <si>
    <t>остаток суммы к исполнению</t>
  </si>
  <si>
    <t>9. Замена контейнеров ТБО</t>
  </si>
  <si>
    <t>3. Ремонт крыльца п.№5, (Установка ограждений, ремонт входов в подъезды и ремонт ступеней).</t>
  </si>
  <si>
    <t xml:space="preserve">Председатель совета МКД -Андреева Светлана Трофимовна </t>
  </si>
  <si>
    <t xml:space="preserve">Мастер участка – Кошельков Андрей Георгиевич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</si>
</sst>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  <numFmt numFmtId="167" formatCode="0.000"/>
    <numFmt numFmtId="168" formatCode="0.0"/>
  </numFmts>
  <fonts count="22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4" fillId="0" borderId="10" xfId="33" applyFont="1" applyBorder="1" applyAlignment="1">
      <alignment vertical="top" wrapText="1"/>
      <protection/>
    </xf>
    <xf numFmtId="0" fontId="4" fillId="0" borderId="10" xfId="33" applyFont="1" applyFill="1" applyBorder="1">
      <alignment/>
      <protection/>
    </xf>
    <xf numFmtId="0" fontId="4" fillId="0" borderId="10" xfId="33" applyFont="1" applyBorder="1">
      <alignment/>
      <protection/>
    </xf>
    <xf numFmtId="0" fontId="4" fillId="0" borderId="11" xfId="33" applyFont="1" applyBorder="1" applyAlignment="1">
      <alignment vertical="top" wrapText="1"/>
      <protection/>
    </xf>
    <xf numFmtId="0" fontId="4" fillId="0" borderId="12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33" applyFont="1">
      <alignment/>
      <protection/>
    </xf>
    <xf numFmtId="0" fontId="2" fillId="0" borderId="12" xfId="33" applyFont="1" applyBorder="1" applyAlignment="1">
      <alignment horizontal="left"/>
      <protection/>
    </xf>
    <xf numFmtId="0" fontId="2" fillId="0" borderId="12" xfId="33" applyFont="1" applyBorder="1" applyAlignment="1">
      <alignment horizontal="center"/>
      <protection/>
    </xf>
    <xf numFmtId="0" fontId="2" fillId="0" borderId="0" xfId="33" applyFont="1" applyFill="1" applyBorder="1" applyAlignment="1">
      <alignment/>
      <protection/>
    </xf>
    <xf numFmtId="165" fontId="2" fillId="0" borderId="12" xfId="59" applyNumberFormat="1" applyFont="1" applyBorder="1" applyAlignment="1">
      <alignment horizontal="center"/>
    </xf>
    <xf numFmtId="165" fontId="2" fillId="0" borderId="12" xfId="59" applyNumberFormat="1" applyFont="1" applyFill="1" applyBorder="1" applyAlignment="1">
      <alignment horizontal="center"/>
    </xf>
    <xf numFmtId="0" fontId="2" fillId="0" borderId="12" xfId="33" applyFont="1" applyBorder="1">
      <alignment/>
      <protection/>
    </xf>
    <xf numFmtId="0" fontId="2" fillId="0" borderId="0" xfId="33" applyFont="1" applyBorder="1">
      <alignment/>
      <protection/>
    </xf>
    <xf numFmtId="165" fontId="2" fillId="0" borderId="0" xfId="59" applyNumberFormat="1" applyFont="1" applyFill="1" applyBorder="1" applyAlignment="1">
      <alignment horizontal="center"/>
    </xf>
    <xf numFmtId="0" fontId="4" fillId="0" borderId="0" xfId="33" applyFont="1" applyAlignment="1">
      <alignment horizontal="center"/>
      <protection/>
    </xf>
    <xf numFmtId="0" fontId="2" fillId="0" borderId="0" xfId="33" applyFont="1" applyBorder="1" applyAlignment="1">
      <alignment vertical="top" wrapText="1"/>
      <protection/>
    </xf>
    <xf numFmtId="0" fontId="4" fillId="0" borderId="0" xfId="33" applyFont="1" applyFill="1" applyBorder="1" applyAlignment="1">
      <alignment horizontal="center" vertical="top" wrapText="1"/>
      <protection/>
    </xf>
    <xf numFmtId="0" fontId="4" fillId="0" borderId="0" xfId="33" applyFont="1" applyFill="1" applyBorder="1">
      <alignment/>
      <protection/>
    </xf>
    <xf numFmtId="0" fontId="4" fillId="0" borderId="0" xfId="33" applyFont="1" applyBorder="1">
      <alignment/>
      <protection/>
    </xf>
    <xf numFmtId="0" fontId="4" fillId="0" borderId="0" xfId="33" applyNumberFormat="1" applyFont="1" applyBorder="1">
      <alignment/>
      <protection/>
    </xf>
    <xf numFmtId="0" fontId="4" fillId="0" borderId="13" xfId="33" applyFont="1" applyBorder="1" applyAlignment="1">
      <alignment vertical="top" wrapText="1"/>
      <protection/>
    </xf>
    <xf numFmtId="0" fontId="4" fillId="0" borderId="14" xfId="33" applyFont="1" applyBorder="1" applyAlignment="1">
      <alignment vertical="top" wrapText="1"/>
      <protection/>
    </xf>
    <xf numFmtId="0" fontId="4" fillId="0" borderId="15" xfId="33" applyFont="1" applyBorder="1" applyAlignment="1">
      <alignment vertical="top" wrapText="1"/>
      <protection/>
    </xf>
    <xf numFmtId="0" fontId="2" fillId="0" borderId="16" xfId="33" applyFont="1" applyBorder="1" applyAlignment="1">
      <alignment horizontal="left" vertical="center"/>
      <protection/>
    </xf>
    <xf numFmtId="0" fontId="2" fillId="0" borderId="16" xfId="33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3" applyFont="1" applyFill="1" applyBorder="1" applyAlignment="1">
      <alignment horizontal="center" vertical="top" wrapText="1"/>
      <protection/>
    </xf>
    <xf numFmtId="0" fontId="2" fillId="0" borderId="0" xfId="33" applyFont="1" applyFill="1" applyBorder="1">
      <alignment/>
      <protection/>
    </xf>
    <xf numFmtId="0" fontId="2" fillId="0" borderId="0" xfId="33" applyNumberFormat="1" applyFont="1" applyBorder="1">
      <alignment/>
      <protection/>
    </xf>
    <xf numFmtId="0" fontId="2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12" xfId="0" applyFont="1" applyBorder="1" applyAlignment="1">
      <alignment/>
    </xf>
    <xf numFmtId="0" fontId="2" fillId="0" borderId="17" xfId="33" applyFont="1" applyBorder="1" applyAlignment="1">
      <alignment vertical="top" wrapText="1"/>
      <protection/>
    </xf>
    <xf numFmtId="0" fontId="2" fillId="0" borderId="18" xfId="33" applyFont="1" applyFill="1" applyBorder="1">
      <alignment/>
      <protection/>
    </xf>
    <xf numFmtId="0" fontId="2" fillId="0" borderId="18" xfId="33" applyFont="1" applyBorder="1">
      <alignment/>
      <protection/>
    </xf>
    <xf numFmtId="0" fontId="2" fillId="0" borderId="18" xfId="33" applyNumberFormat="1" applyFont="1" applyBorder="1">
      <alignment/>
      <protection/>
    </xf>
    <xf numFmtId="0" fontId="2" fillId="0" borderId="19" xfId="33" applyFont="1" applyBorder="1">
      <alignment/>
      <protection/>
    </xf>
    <xf numFmtId="0" fontId="2" fillId="0" borderId="16" xfId="33" applyFont="1" applyBorder="1">
      <alignment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10" xfId="33" applyFont="1" applyFill="1" applyBorder="1">
      <alignment/>
      <protection/>
    </xf>
    <xf numFmtId="0" fontId="2" fillId="0" borderId="10" xfId="33" applyFont="1" applyBorder="1">
      <alignment/>
      <protection/>
    </xf>
    <xf numFmtId="1" fontId="2" fillId="0" borderId="12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33" applyNumberFormat="1" applyFont="1">
      <alignment/>
      <protection/>
    </xf>
    <xf numFmtId="0" fontId="4" fillId="0" borderId="20" xfId="33" applyFont="1" applyBorder="1" applyAlignment="1">
      <alignment vertical="top" wrapText="1"/>
      <protection/>
    </xf>
    <xf numFmtId="0" fontId="4" fillId="0" borderId="21" xfId="33" applyFont="1" applyBorder="1" applyAlignment="1">
      <alignment vertical="top" wrapText="1"/>
      <protection/>
    </xf>
    <xf numFmtId="0" fontId="4" fillId="0" borderId="22" xfId="33" applyFont="1" applyBorder="1" applyAlignment="1">
      <alignment vertical="top" wrapText="1"/>
      <protection/>
    </xf>
    <xf numFmtId="0" fontId="4" fillId="0" borderId="22" xfId="33" applyFont="1" applyFill="1" applyBorder="1">
      <alignment/>
      <protection/>
    </xf>
    <xf numFmtId="0" fontId="4" fillId="0" borderId="22" xfId="33" applyFont="1" applyBorder="1">
      <alignment/>
      <protection/>
    </xf>
    <xf numFmtId="0" fontId="2" fillId="0" borderId="0" xfId="33" applyFont="1" applyBorder="1" applyAlignment="1">
      <alignment horizontal="left"/>
      <protection/>
    </xf>
    <xf numFmtId="0" fontId="4" fillId="0" borderId="23" xfId="33" applyFont="1" applyBorder="1" applyAlignment="1">
      <alignment vertical="top" wrapText="1"/>
      <protection/>
    </xf>
    <xf numFmtId="0" fontId="4" fillId="0" borderId="24" xfId="33" applyFont="1" applyBorder="1" applyAlignment="1">
      <alignment vertical="top" wrapText="1"/>
      <protection/>
    </xf>
    <xf numFmtId="0" fontId="4" fillId="0" borderId="25" xfId="33" applyFont="1" applyBorder="1" applyAlignment="1">
      <alignment vertical="top" wrapText="1"/>
      <protection/>
    </xf>
    <xf numFmtId="165" fontId="4" fillId="0" borderId="12" xfId="0" applyNumberFormat="1" applyFont="1" applyBorder="1" applyAlignment="1">
      <alignment/>
    </xf>
    <xf numFmtId="0" fontId="4" fillId="0" borderId="21" xfId="33" applyFont="1" applyFill="1" applyBorder="1" applyAlignment="1">
      <alignment horizontal="center" vertical="top" wrapText="1"/>
      <protection/>
    </xf>
    <xf numFmtId="0" fontId="4" fillId="0" borderId="26" xfId="33" applyFont="1" applyBorder="1" applyAlignment="1">
      <alignment vertical="top" wrapText="1"/>
      <protection/>
    </xf>
    <xf numFmtId="0" fontId="4" fillId="0" borderId="27" xfId="33" applyFont="1" applyBorder="1" applyAlignment="1">
      <alignment vertical="top" wrapText="1"/>
      <protection/>
    </xf>
    <xf numFmtId="0" fontId="4" fillId="0" borderId="28" xfId="33" applyFont="1" applyBorder="1" applyAlignment="1">
      <alignment vertical="top" wrapText="1"/>
      <protection/>
    </xf>
    <xf numFmtId="0" fontId="2" fillId="0" borderId="29" xfId="33" applyFont="1" applyBorder="1" applyAlignment="1">
      <alignment vertical="top" wrapText="1"/>
      <protection/>
    </xf>
    <xf numFmtId="0" fontId="2" fillId="0" borderId="30" xfId="33" applyFont="1" applyBorder="1" applyAlignment="1">
      <alignment vertical="top" wrapText="1"/>
      <protection/>
    </xf>
    <xf numFmtId="0" fontId="2" fillId="0" borderId="31" xfId="33" applyFont="1" applyBorder="1" applyAlignment="1">
      <alignment vertical="top" wrapText="1"/>
      <protection/>
    </xf>
    <xf numFmtId="0" fontId="4" fillId="0" borderId="32" xfId="33" applyFont="1" applyBorder="1" applyAlignment="1">
      <alignment vertical="top" wrapText="1"/>
      <protection/>
    </xf>
    <xf numFmtId="0" fontId="2" fillId="0" borderId="16" xfId="33" applyFont="1" applyBorder="1" applyAlignment="1">
      <alignment horizontal="center"/>
      <protection/>
    </xf>
    <xf numFmtId="0" fontId="4" fillId="0" borderId="11" xfId="33" applyFont="1" applyFill="1" applyBorder="1" applyAlignment="1">
      <alignment horizontal="center" vertical="top" wrapText="1"/>
      <protection/>
    </xf>
    <xf numFmtId="0" fontId="2" fillId="0" borderId="33" xfId="33" applyFont="1" applyFill="1" applyBorder="1" applyAlignment="1">
      <alignment horizontal="center" vertical="top" wrapText="1"/>
      <protection/>
    </xf>
    <xf numFmtId="0" fontId="4" fillId="0" borderId="0" xfId="0" applyFont="1" applyAlignment="1">
      <alignment wrapText="1"/>
    </xf>
    <xf numFmtId="168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2" fillId="0" borderId="23" xfId="33" applyFont="1" applyFill="1" applyBorder="1" applyAlignment="1">
      <alignment horizontal="center"/>
      <protection/>
    </xf>
    <xf numFmtId="0" fontId="2" fillId="0" borderId="23" xfId="33" applyFont="1" applyBorder="1">
      <alignment/>
      <protection/>
    </xf>
    <xf numFmtId="0" fontId="4" fillId="0" borderId="23" xfId="33" applyFont="1" applyBorder="1">
      <alignment/>
      <protection/>
    </xf>
    <xf numFmtId="0" fontId="4" fillId="0" borderId="24" xfId="33" applyFont="1" applyBorder="1">
      <alignment/>
      <protection/>
    </xf>
    <xf numFmtId="0" fontId="2" fillId="0" borderId="34" xfId="33" applyNumberFormat="1" applyFont="1" applyBorder="1">
      <alignment/>
      <protection/>
    </xf>
    <xf numFmtId="0" fontId="2" fillId="0" borderId="35" xfId="33" applyFont="1" applyBorder="1">
      <alignment/>
      <protection/>
    </xf>
    <xf numFmtId="0" fontId="2" fillId="0" borderId="25" xfId="33" applyFont="1" applyFill="1" applyBorder="1" applyAlignment="1">
      <alignment horizontal="center"/>
      <protection/>
    </xf>
    <xf numFmtId="0" fontId="2" fillId="0" borderId="25" xfId="33" applyFont="1" applyBorder="1">
      <alignment/>
      <protection/>
    </xf>
    <xf numFmtId="0" fontId="2" fillId="0" borderId="14" xfId="33" applyFont="1" applyBorder="1">
      <alignment/>
      <protection/>
    </xf>
    <xf numFmtId="0" fontId="4" fillId="0" borderId="14" xfId="33" applyFont="1" applyBorder="1">
      <alignment/>
      <protection/>
    </xf>
    <xf numFmtId="165" fontId="2" fillId="0" borderId="36" xfId="33" applyNumberFormat="1" applyFont="1" applyBorder="1">
      <alignment/>
      <protection/>
    </xf>
    <xf numFmtId="0" fontId="4" fillId="0" borderId="28" xfId="33" applyFont="1" applyBorder="1">
      <alignment/>
      <protection/>
    </xf>
    <xf numFmtId="1" fontId="4" fillId="0" borderId="25" xfId="33" applyNumberFormat="1" applyFont="1" applyBorder="1">
      <alignment/>
      <protection/>
    </xf>
    <xf numFmtId="1" fontId="4" fillId="0" borderId="26" xfId="33" applyNumberFormat="1" applyFont="1" applyBorder="1">
      <alignment/>
      <protection/>
    </xf>
    <xf numFmtId="1" fontId="2" fillId="0" borderId="37" xfId="33" applyNumberFormat="1" applyFont="1" applyBorder="1">
      <alignment/>
      <protection/>
    </xf>
    <xf numFmtId="0" fontId="2" fillId="0" borderId="0" xfId="33" applyFont="1" applyAlignment="1">
      <alignment wrapText="1"/>
      <protection/>
    </xf>
    <xf numFmtId="0" fontId="4" fillId="0" borderId="0" xfId="0" applyFont="1" applyAlignment="1">
      <alignment wrapText="1"/>
    </xf>
    <xf numFmtId="0" fontId="2" fillId="0" borderId="10" xfId="33" applyFont="1" applyBorder="1" applyAlignment="1">
      <alignment vertical="top" wrapText="1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left" vertical="center"/>
      <protection/>
    </xf>
    <xf numFmtId="0" fontId="4" fillId="0" borderId="0" xfId="0" applyFont="1" applyAlignment="1">
      <alignment horizontal="left"/>
    </xf>
    <xf numFmtId="0" fontId="2" fillId="0" borderId="38" xfId="33" applyFont="1" applyBorder="1" applyAlignment="1">
      <alignment horizontal="center" wrapText="1"/>
      <protection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33" applyFont="1" applyBorder="1" applyAlignment="1">
      <alignment horizontal="center" vertical="top" wrapText="1"/>
      <protection/>
    </xf>
    <xf numFmtId="0" fontId="2" fillId="0" borderId="42" xfId="0" applyFont="1" applyBorder="1" applyAlignment="1">
      <alignment horizontal="center" vertical="top" wrapText="1"/>
    </xf>
    <xf numFmtId="0" fontId="2" fillId="0" borderId="43" xfId="33" applyFont="1" applyBorder="1" applyAlignment="1">
      <alignment horizontal="center" vertical="top" wrapText="1"/>
      <protection/>
    </xf>
    <xf numFmtId="0" fontId="2" fillId="0" borderId="44" xfId="33" applyFont="1" applyBorder="1" applyAlignment="1">
      <alignment horizontal="center" vertical="top" wrapText="1"/>
      <protection/>
    </xf>
    <xf numFmtId="0" fontId="2" fillId="0" borderId="23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center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2" fillId="0" borderId="45" xfId="33" applyFont="1" applyBorder="1" applyAlignment="1">
      <alignment horizontal="center" vertical="top" wrapText="1"/>
      <protection/>
    </xf>
    <xf numFmtId="0" fontId="2" fillId="0" borderId="46" xfId="0" applyFont="1" applyBorder="1" applyAlignment="1">
      <alignment horizontal="center" vertical="top" wrapText="1"/>
    </xf>
    <xf numFmtId="0" fontId="2" fillId="0" borderId="47" xfId="33" applyFont="1" applyBorder="1" applyAlignment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4" fillId="0" borderId="12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zoomScale="75" zoomScaleNormal="75" zoomScaleSheetLayoutView="75" zoomScalePageLayoutView="0" workbookViewId="0" topLeftCell="A1">
      <selection activeCell="M10" sqref="M10:T10"/>
    </sheetView>
  </sheetViews>
  <sheetFormatPr defaultColWidth="8.7109375" defaultRowHeight="12.75"/>
  <cols>
    <col min="1" max="1" width="5.28125" style="1" customWidth="1"/>
    <col min="2" max="2" width="49.140625" style="1" customWidth="1"/>
    <col min="3" max="11" width="0" style="1" hidden="1" customWidth="1"/>
    <col min="12" max="12" width="13.8515625" style="2" customWidth="1"/>
    <col min="13" max="13" width="12.140625" style="1" bestFit="1" customWidth="1"/>
    <col min="14" max="14" width="11.28125" style="1" customWidth="1"/>
    <col min="15" max="15" width="10.8515625" style="1" customWidth="1"/>
    <col min="16" max="16" width="11.421875" style="1" customWidth="1"/>
    <col min="17" max="17" width="11.28125" style="1" customWidth="1"/>
    <col min="18" max="18" width="11.421875" style="1" customWidth="1"/>
    <col min="19" max="19" width="12.00390625" style="1" customWidth="1"/>
    <col min="20" max="20" width="9.57421875" style="1" customWidth="1"/>
    <col min="21" max="21" width="11.57421875" style="1" customWidth="1"/>
    <col min="22" max="22" width="10.421875" style="1" customWidth="1"/>
    <col min="23" max="23" width="9.8515625" style="1" customWidth="1"/>
    <col min="24" max="24" width="10.421875" style="1" customWidth="1"/>
    <col min="25" max="25" width="12.57421875" style="1" customWidth="1"/>
    <col min="26" max="28" width="8.7109375" style="1" customWidth="1"/>
    <col min="29" max="29" width="12.57421875" style="1" customWidth="1"/>
    <col min="30" max="30" width="14.421875" style="1" customWidth="1"/>
    <col min="31" max="16384" width="8.7109375" style="1" customWidth="1"/>
  </cols>
  <sheetData>
    <row r="1" spans="1:15" s="12" customFormat="1" ht="24" customHeight="1">
      <c r="A1" s="105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57" t="s">
        <v>73</v>
      </c>
      <c r="N1" s="3"/>
      <c r="O1" s="3"/>
    </row>
    <row r="2" spans="2:20" s="12" customFormat="1" ht="15.75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4">
        <v>11052.9</v>
      </c>
      <c r="M2" s="94" t="s">
        <v>1</v>
      </c>
      <c r="N2" s="94"/>
      <c r="O2" s="94"/>
      <c r="P2" s="94"/>
      <c r="Q2" s="94"/>
      <c r="R2" s="94"/>
      <c r="S2" s="94"/>
      <c r="T2" s="94"/>
    </row>
    <row r="3" spans="2:22" s="12" customFormat="1" ht="15.75">
      <c r="B3" s="1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4">
        <v>146</v>
      </c>
      <c r="M3" s="95" t="s">
        <v>89</v>
      </c>
      <c r="N3" s="95"/>
      <c r="O3" s="95"/>
      <c r="P3" s="95"/>
      <c r="Q3" s="95"/>
      <c r="R3" s="95"/>
      <c r="S3" s="95"/>
      <c r="T3" s="95"/>
      <c r="U3" s="15"/>
      <c r="V3" s="15"/>
    </row>
    <row r="4" spans="2:20" s="12" customFormat="1" ht="15.75">
      <c r="B4" s="13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4">
        <v>421</v>
      </c>
      <c r="M4" s="95" t="s">
        <v>4</v>
      </c>
      <c r="N4" s="95"/>
      <c r="O4" s="95"/>
      <c r="P4" s="95"/>
      <c r="Q4" s="95"/>
      <c r="R4" s="95"/>
      <c r="S4" s="95"/>
      <c r="T4" s="95"/>
    </row>
    <row r="5" spans="2:20" s="12" customFormat="1" ht="15.75">
      <c r="B5" s="13" t="s">
        <v>5</v>
      </c>
      <c r="C5" s="13"/>
      <c r="D5" s="13"/>
      <c r="E5" s="13"/>
      <c r="F5" s="13"/>
      <c r="G5" s="13"/>
      <c r="H5" s="13"/>
      <c r="I5" s="13"/>
      <c r="J5" s="13"/>
      <c r="K5" s="13"/>
      <c r="L5" s="14" t="s">
        <v>6</v>
      </c>
      <c r="M5" s="95" t="s">
        <v>7</v>
      </c>
      <c r="N5" s="95"/>
      <c r="O5" s="95"/>
      <c r="P5" s="95"/>
      <c r="Q5" s="95"/>
      <c r="R5" s="95"/>
      <c r="S5" s="95"/>
      <c r="T5" s="95"/>
    </row>
    <row r="6" spans="2:20" s="12" customFormat="1" ht="15.75">
      <c r="B6" s="13" t="s">
        <v>8</v>
      </c>
      <c r="C6" s="13"/>
      <c r="D6" s="13"/>
      <c r="E6" s="13"/>
      <c r="F6" s="13"/>
      <c r="G6" s="13"/>
      <c r="H6" s="13"/>
      <c r="I6" s="13"/>
      <c r="J6" s="13"/>
      <c r="K6" s="13"/>
      <c r="L6" s="14">
        <v>1992</v>
      </c>
      <c r="M6" s="95" t="s">
        <v>9</v>
      </c>
      <c r="N6" s="95"/>
      <c r="O6" s="95"/>
      <c r="P6" s="95"/>
      <c r="Q6" s="95"/>
      <c r="R6" s="95"/>
      <c r="S6" s="95"/>
      <c r="T6" s="95"/>
    </row>
    <row r="7" spans="2:20" s="12" customFormat="1" ht="15.75">
      <c r="B7" s="13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4">
        <v>10</v>
      </c>
      <c r="M7" s="95" t="s">
        <v>11</v>
      </c>
      <c r="N7" s="95"/>
      <c r="O7" s="95"/>
      <c r="P7" s="95"/>
      <c r="Q7" s="95"/>
      <c r="R7" s="95"/>
      <c r="S7" s="95"/>
      <c r="T7" s="95"/>
    </row>
    <row r="8" spans="2:20" s="12" customFormat="1" ht="15.75">
      <c r="B8" s="13" t="s">
        <v>12</v>
      </c>
      <c r="C8" s="13"/>
      <c r="D8" s="13"/>
      <c r="E8" s="13"/>
      <c r="F8" s="13"/>
      <c r="G8" s="13"/>
      <c r="H8" s="13"/>
      <c r="I8" s="13"/>
      <c r="J8" s="13"/>
      <c r="K8" s="13"/>
      <c r="L8" s="14">
        <v>8</v>
      </c>
      <c r="M8" s="95" t="s">
        <v>13</v>
      </c>
      <c r="N8" s="95"/>
      <c r="O8" s="95"/>
      <c r="P8" s="95"/>
      <c r="Q8" s="95"/>
      <c r="R8" s="95"/>
      <c r="S8" s="95"/>
      <c r="T8" s="95"/>
    </row>
    <row r="9" spans="2:20" s="12" customFormat="1" ht="15.75">
      <c r="B9" s="13" t="s">
        <v>14</v>
      </c>
      <c r="C9" s="13"/>
      <c r="D9" s="13"/>
      <c r="E9" s="13"/>
      <c r="F9" s="13"/>
      <c r="G9" s="13"/>
      <c r="H9" s="13"/>
      <c r="I9" s="13"/>
      <c r="J9" s="13"/>
      <c r="K9" s="13"/>
      <c r="L9" s="14">
        <v>995.5</v>
      </c>
      <c r="M9" s="95" t="s">
        <v>15</v>
      </c>
      <c r="N9" s="95"/>
      <c r="O9" s="95"/>
      <c r="P9" s="95"/>
      <c r="Q9" s="95"/>
      <c r="R9" s="95"/>
      <c r="S9" s="95"/>
      <c r="T9" s="95"/>
    </row>
    <row r="10" spans="2:20" s="12" customFormat="1" ht="15.75">
      <c r="B10" s="13" t="s">
        <v>16</v>
      </c>
      <c r="C10" s="13"/>
      <c r="D10" s="13"/>
      <c r="E10" s="13"/>
      <c r="F10" s="13"/>
      <c r="G10" s="13"/>
      <c r="H10" s="13"/>
      <c r="I10" s="13"/>
      <c r="J10" s="13"/>
      <c r="K10" s="13"/>
      <c r="L10" s="14" t="s">
        <v>74</v>
      </c>
      <c r="M10" s="95" t="s">
        <v>90</v>
      </c>
      <c r="N10" s="95"/>
      <c r="O10" s="95"/>
      <c r="P10" s="95"/>
      <c r="Q10" s="95"/>
      <c r="R10" s="95"/>
      <c r="S10" s="95"/>
      <c r="T10" s="95"/>
    </row>
    <row r="11" spans="2:20" s="12" customFormat="1" ht="15.75">
      <c r="B11" s="13" t="s">
        <v>17</v>
      </c>
      <c r="C11" s="13"/>
      <c r="D11" s="13"/>
      <c r="E11" s="13"/>
      <c r="F11" s="13"/>
      <c r="G11" s="13"/>
      <c r="H11" s="13"/>
      <c r="I11" s="13"/>
      <c r="J11" s="13"/>
      <c r="K11" s="13"/>
      <c r="L11" s="14">
        <v>2014</v>
      </c>
      <c r="M11" s="111"/>
      <c r="N11" s="111"/>
      <c r="O11" s="111"/>
      <c r="P11" s="111"/>
      <c r="Q11" s="111"/>
      <c r="R11" s="111"/>
      <c r="S11" s="111"/>
      <c r="T11" s="111"/>
    </row>
    <row r="12" spans="2:20" s="12" customFormat="1" ht="15.75">
      <c r="B12" s="13" t="s">
        <v>18</v>
      </c>
      <c r="C12" s="13"/>
      <c r="D12" s="13"/>
      <c r="E12" s="13"/>
      <c r="F12" s="13"/>
      <c r="G12" s="13"/>
      <c r="H12" s="13"/>
      <c r="I12" s="13"/>
      <c r="J12" s="13"/>
      <c r="K12" s="13"/>
      <c r="L12" s="14">
        <v>6</v>
      </c>
      <c r="M12" s="94"/>
      <c r="N12" s="94"/>
      <c r="O12" s="94"/>
      <c r="P12" s="94"/>
      <c r="Q12" s="94"/>
      <c r="R12" s="94"/>
      <c r="S12" s="94"/>
      <c r="T12" s="94"/>
    </row>
    <row r="13" spans="2:20" s="12" customFormat="1" ht="15.75">
      <c r="B13" s="13" t="s">
        <v>75</v>
      </c>
      <c r="C13" s="13"/>
      <c r="D13" s="13"/>
      <c r="E13" s="13"/>
      <c r="F13" s="13"/>
      <c r="G13" s="13"/>
      <c r="H13" s="13"/>
      <c r="I13" s="13"/>
      <c r="J13" s="13"/>
      <c r="K13" s="13"/>
      <c r="L13" s="16">
        <v>131091</v>
      </c>
      <c r="M13" s="94"/>
      <c r="N13" s="94"/>
      <c r="O13" s="94"/>
      <c r="P13" s="94"/>
      <c r="Q13" s="94"/>
      <c r="R13" s="94"/>
      <c r="S13" s="94"/>
      <c r="T13" s="94"/>
    </row>
    <row r="14" spans="2:20" s="12" customFormat="1" ht="15.75">
      <c r="B14" s="13" t="s">
        <v>76</v>
      </c>
      <c r="C14" s="13"/>
      <c r="D14" s="13"/>
      <c r="E14" s="13"/>
      <c r="F14" s="13"/>
      <c r="G14" s="13"/>
      <c r="H14" s="13"/>
      <c r="I14" s="13"/>
      <c r="J14" s="13"/>
      <c r="K14" s="13"/>
      <c r="L14" s="16">
        <f>(2.8*12*L2)*0.94</f>
        <v>349094.7935999999</v>
      </c>
      <c r="M14" s="94"/>
      <c r="N14" s="94"/>
      <c r="O14" s="94"/>
      <c r="P14" s="94"/>
      <c r="Q14" s="94"/>
      <c r="R14" s="94"/>
      <c r="S14" s="94"/>
      <c r="T14" s="94"/>
    </row>
    <row r="15" spans="2:20" s="12" customFormat="1" ht="15.75">
      <c r="B15" s="13" t="s">
        <v>77</v>
      </c>
      <c r="C15" s="13"/>
      <c r="D15" s="13"/>
      <c r="E15" s="13"/>
      <c r="F15" s="13"/>
      <c r="G15" s="13"/>
      <c r="H15" s="13"/>
      <c r="I15" s="13"/>
      <c r="J15" s="13"/>
      <c r="K15" s="13"/>
      <c r="L15" s="17">
        <v>21170</v>
      </c>
      <c r="M15" s="94"/>
      <c r="N15" s="94"/>
      <c r="O15" s="94"/>
      <c r="P15" s="94"/>
      <c r="Q15" s="94"/>
      <c r="R15" s="94"/>
      <c r="S15" s="94"/>
      <c r="T15" s="94"/>
    </row>
    <row r="16" spans="2:20" s="12" customFormat="1" ht="15.75">
      <c r="B16" s="18" t="s">
        <v>78</v>
      </c>
      <c r="C16" s="18"/>
      <c r="D16" s="18"/>
      <c r="E16" s="18"/>
      <c r="F16" s="18"/>
      <c r="G16" s="18"/>
      <c r="H16" s="18"/>
      <c r="I16" s="18"/>
      <c r="J16" s="18"/>
      <c r="K16" s="18"/>
      <c r="L16" s="17">
        <f>SUM(L13:L15)</f>
        <v>501355.7935999999</v>
      </c>
      <c r="M16" s="94"/>
      <c r="N16" s="94"/>
      <c r="O16" s="94"/>
      <c r="P16" s="94"/>
      <c r="Q16" s="94"/>
      <c r="R16" s="94"/>
      <c r="S16" s="94"/>
      <c r="T16" s="94"/>
    </row>
    <row r="17" spans="2:30" s="12" customFormat="1" ht="16.5" thickBo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2:30" s="37" customFormat="1" ht="31.5" customHeight="1" thickBo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97" t="s">
        <v>79</v>
      </c>
      <c r="M18" s="98"/>
      <c r="N18" s="98"/>
      <c r="O18" s="99"/>
      <c r="P18" s="70"/>
      <c r="Q18" s="30" t="s">
        <v>80</v>
      </c>
      <c r="R18" s="45"/>
      <c r="S18" s="45"/>
      <c r="T18" s="45"/>
      <c r="U18" s="45"/>
      <c r="V18" s="45"/>
      <c r="W18" s="31"/>
      <c r="X18" s="31"/>
      <c r="Y18" s="31"/>
      <c r="Z18" s="31"/>
      <c r="AA18" s="31"/>
      <c r="AB18" s="45"/>
      <c r="AC18" s="81" t="s">
        <v>85</v>
      </c>
      <c r="AD18" s="109" t="s">
        <v>86</v>
      </c>
    </row>
    <row r="19" spans="2:30" s="37" customFormat="1" ht="15" customHeight="1">
      <c r="B19" s="112" t="s">
        <v>19</v>
      </c>
      <c r="C19" s="93" t="s">
        <v>20</v>
      </c>
      <c r="D19" s="93" t="s">
        <v>21</v>
      </c>
      <c r="E19" s="93" t="s">
        <v>22</v>
      </c>
      <c r="F19" s="93" t="s">
        <v>23</v>
      </c>
      <c r="G19" s="93" t="s">
        <v>24</v>
      </c>
      <c r="H19" s="93" t="s">
        <v>25</v>
      </c>
      <c r="I19" s="93" t="s">
        <v>26</v>
      </c>
      <c r="J19" s="93" t="s">
        <v>27</v>
      </c>
      <c r="K19" s="104" t="s">
        <v>28</v>
      </c>
      <c r="L19" s="107" t="s">
        <v>59</v>
      </c>
      <c r="M19" s="102" t="s">
        <v>60</v>
      </c>
      <c r="N19" s="102" t="s">
        <v>66</v>
      </c>
      <c r="O19" s="100" t="s">
        <v>61</v>
      </c>
      <c r="P19" s="106" t="s">
        <v>29</v>
      </c>
      <c r="Q19" s="46" t="s">
        <v>30</v>
      </c>
      <c r="R19" s="46" t="s">
        <v>31</v>
      </c>
      <c r="S19" s="46" t="s">
        <v>32</v>
      </c>
      <c r="T19" s="46" t="s">
        <v>33</v>
      </c>
      <c r="U19" s="46" t="s">
        <v>34</v>
      </c>
      <c r="V19" s="46" t="s">
        <v>35</v>
      </c>
      <c r="W19" s="46" t="s">
        <v>36</v>
      </c>
      <c r="X19" s="46" t="s">
        <v>37</v>
      </c>
      <c r="Y19" s="46" t="s">
        <v>38</v>
      </c>
      <c r="Z19" s="46" t="s">
        <v>39</v>
      </c>
      <c r="AA19" s="46" t="s">
        <v>40</v>
      </c>
      <c r="AB19" s="76" t="s">
        <v>41</v>
      </c>
      <c r="AC19" s="82" t="s">
        <v>42</v>
      </c>
      <c r="AD19" s="110"/>
    </row>
    <row r="20" spans="2:30" s="37" customFormat="1" ht="42" customHeight="1">
      <c r="B20" s="112"/>
      <c r="C20" s="93"/>
      <c r="D20" s="93"/>
      <c r="E20" s="93"/>
      <c r="F20" s="93"/>
      <c r="G20" s="93"/>
      <c r="H20" s="93"/>
      <c r="I20" s="93"/>
      <c r="J20" s="93"/>
      <c r="K20" s="104"/>
      <c r="L20" s="108"/>
      <c r="M20" s="103"/>
      <c r="N20" s="103"/>
      <c r="O20" s="101"/>
      <c r="P20" s="106"/>
      <c r="Q20" s="47"/>
      <c r="R20" s="47"/>
      <c r="S20" s="47"/>
      <c r="T20" s="48"/>
      <c r="U20" s="48"/>
      <c r="V20" s="48"/>
      <c r="W20" s="48"/>
      <c r="X20" s="48"/>
      <c r="Y20" s="48"/>
      <c r="Z20" s="48"/>
      <c r="AA20" s="48"/>
      <c r="AB20" s="77"/>
      <c r="AC20" s="83"/>
      <c r="AD20" s="84"/>
    </row>
    <row r="21" spans="2:30" s="12" customFormat="1" ht="15.75">
      <c r="B21" s="27" t="s">
        <v>43</v>
      </c>
      <c r="C21" s="4"/>
      <c r="D21" s="4"/>
      <c r="E21" s="4"/>
      <c r="F21" s="4"/>
      <c r="G21" s="4"/>
      <c r="H21" s="4"/>
      <c r="I21" s="4"/>
      <c r="J21" s="4"/>
      <c r="K21" s="58"/>
      <c r="L21" s="60" t="s">
        <v>67</v>
      </c>
      <c r="M21" s="8">
        <v>100</v>
      </c>
      <c r="N21" s="8">
        <v>500</v>
      </c>
      <c r="O21" s="28">
        <v>50000</v>
      </c>
      <c r="P21" s="71" t="s">
        <v>44</v>
      </c>
      <c r="Q21" s="5"/>
      <c r="R21" s="5"/>
      <c r="S21" s="5"/>
      <c r="T21" s="6"/>
      <c r="U21" s="6"/>
      <c r="V21" s="6">
        <v>40480.5</v>
      </c>
      <c r="W21" s="6"/>
      <c r="X21" s="6"/>
      <c r="Y21" s="6"/>
      <c r="Z21" s="6"/>
      <c r="AA21" s="6"/>
      <c r="AB21" s="78"/>
      <c r="AC21" s="88">
        <f>SUM(Q21:AB21)</f>
        <v>40480.5</v>
      </c>
      <c r="AD21" s="85"/>
    </row>
    <row r="22" spans="2:30" s="12" customFormat="1" ht="31.5">
      <c r="B22" s="27" t="s">
        <v>46</v>
      </c>
      <c r="C22" s="7"/>
      <c r="D22" s="4"/>
      <c r="E22" s="4"/>
      <c r="F22" s="4"/>
      <c r="G22" s="4"/>
      <c r="H22" s="4"/>
      <c r="I22" s="4"/>
      <c r="J22" s="4"/>
      <c r="K22" s="58"/>
      <c r="L22" s="60" t="s">
        <v>68</v>
      </c>
      <c r="M22" s="8"/>
      <c r="N22" s="8"/>
      <c r="O22" s="28"/>
      <c r="P22" s="71" t="s">
        <v>44</v>
      </c>
      <c r="Q22" s="5"/>
      <c r="R22" s="5"/>
      <c r="S22" s="5"/>
      <c r="T22" s="6"/>
      <c r="U22" s="6"/>
      <c r="V22" s="6"/>
      <c r="W22" s="6">
        <v>1090.21</v>
      </c>
      <c r="X22" s="6"/>
      <c r="Z22" s="6">
        <v>2980.77</v>
      </c>
      <c r="AA22" s="6"/>
      <c r="AB22" s="78">
        <v>11296.88</v>
      </c>
      <c r="AC22" s="88">
        <f aca="true" t="shared" si="0" ref="AC22:AC27">SUM(Q22:AB22)</f>
        <v>15367.859999999999</v>
      </c>
      <c r="AD22" s="85"/>
    </row>
    <row r="23" spans="2:30" s="12" customFormat="1" ht="34.5" customHeight="1">
      <c r="B23" s="27" t="s">
        <v>88</v>
      </c>
      <c r="C23" s="7"/>
      <c r="D23" s="4"/>
      <c r="E23" s="4"/>
      <c r="F23" s="4"/>
      <c r="G23" s="4"/>
      <c r="H23" s="4"/>
      <c r="I23" s="4"/>
      <c r="J23" s="4"/>
      <c r="K23" s="58"/>
      <c r="L23" s="60" t="s">
        <v>82</v>
      </c>
      <c r="M23" s="8"/>
      <c r="N23" s="8"/>
      <c r="O23" s="28">
        <v>10000</v>
      </c>
      <c r="P23" s="71" t="s">
        <v>44</v>
      </c>
      <c r="Q23" s="5"/>
      <c r="R23" s="5"/>
      <c r="S23" s="5"/>
      <c r="T23" s="6"/>
      <c r="U23" s="6"/>
      <c r="V23" s="6"/>
      <c r="W23" s="6"/>
      <c r="X23" s="6"/>
      <c r="Y23" s="6"/>
      <c r="Z23" s="6"/>
      <c r="AA23" s="6">
        <v>193907</v>
      </c>
      <c r="AB23" s="78"/>
      <c r="AC23" s="88">
        <f>SUM(Q23:AB23)</f>
        <v>193907</v>
      </c>
      <c r="AD23" s="85"/>
    </row>
    <row r="24" spans="2:30" s="12" customFormat="1" ht="19.5" customHeight="1">
      <c r="B24" s="27" t="s">
        <v>64</v>
      </c>
      <c r="C24" s="7"/>
      <c r="D24" s="4"/>
      <c r="E24" s="4"/>
      <c r="F24" s="4"/>
      <c r="G24" s="4"/>
      <c r="H24" s="4"/>
      <c r="I24" s="4"/>
      <c r="J24" s="4"/>
      <c r="K24" s="58"/>
      <c r="L24" s="60" t="s">
        <v>62</v>
      </c>
      <c r="M24" s="8"/>
      <c r="N24" s="8"/>
      <c r="O24" s="28"/>
      <c r="P24" s="71" t="s">
        <v>44</v>
      </c>
      <c r="Q24" s="5"/>
      <c r="R24" s="5"/>
      <c r="S24" s="5"/>
      <c r="T24" s="6"/>
      <c r="U24" s="6"/>
      <c r="V24" s="6"/>
      <c r="W24" s="6"/>
      <c r="X24" s="6"/>
      <c r="Y24" s="6"/>
      <c r="Z24" s="6"/>
      <c r="AA24" s="6"/>
      <c r="AB24" s="78"/>
      <c r="AC24" s="88">
        <f t="shared" si="0"/>
        <v>0</v>
      </c>
      <c r="AD24" s="85"/>
    </row>
    <row r="25" spans="2:30" s="12" customFormat="1" ht="15.75">
      <c r="B25" s="27" t="s">
        <v>47</v>
      </c>
      <c r="C25" s="7"/>
      <c r="D25" s="4"/>
      <c r="E25" s="4"/>
      <c r="F25" s="4"/>
      <c r="G25" s="4"/>
      <c r="H25" s="4"/>
      <c r="I25" s="4"/>
      <c r="J25" s="4"/>
      <c r="K25" s="58"/>
      <c r="L25" s="60" t="s">
        <v>63</v>
      </c>
      <c r="M25" s="8">
        <v>8</v>
      </c>
      <c r="N25" s="8">
        <v>5000</v>
      </c>
      <c r="O25" s="28">
        <v>40000</v>
      </c>
      <c r="P25" s="71" t="s">
        <v>44</v>
      </c>
      <c r="Q25" s="5"/>
      <c r="R25" s="5"/>
      <c r="S25" s="5"/>
      <c r="T25" s="6"/>
      <c r="U25" s="6"/>
      <c r="V25" s="6"/>
      <c r="W25" s="6">
        <v>3394.09</v>
      </c>
      <c r="X25" s="6"/>
      <c r="Y25" s="6"/>
      <c r="Z25" s="6"/>
      <c r="AA25" s="6"/>
      <c r="AB25" s="78"/>
      <c r="AC25" s="88">
        <f t="shared" si="0"/>
        <v>3394.09</v>
      </c>
      <c r="AD25" s="85"/>
    </row>
    <row r="26" spans="2:30" s="12" customFormat="1" ht="15.75">
      <c r="B26" s="29" t="s">
        <v>48</v>
      </c>
      <c r="C26" s="7"/>
      <c r="D26" s="4"/>
      <c r="E26" s="4"/>
      <c r="F26" s="4"/>
      <c r="G26" s="4"/>
      <c r="H26" s="4"/>
      <c r="I26" s="4"/>
      <c r="J26" s="4"/>
      <c r="K26" s="58"/>
      <c r="L26" s="60" t="s">
        <v>83</v>
      </c>
      <c r="M26" s="8"/>
      <c r="N26" s="8" t="s">
        <v>84</v>
      </c>
      <c r="O26" s="28">
        <v>45000</v>
      </c>
      <c r="P26" s="71" t="s">
        <v>44</v>
      </c>
      <c r="Q26" s="5"/>
      <c r="R26" s="5"/>
      <c r="S26" s="5"/>
      <c r="T26" s="6"/>
      <c r="U26" s="6"/>
      <c r="V26" s="6">
        <v>8100</v>
      </c>
      <c r="W26" s="6"/>
      <c r="X26" s="6"/>
      <c r="Z26" s="6">
        <v>31401</v>
      </c>
      <c r="AA26" s="6"/>
      <c r="AB26" s="78"/>
      <c r="AC26" s="88">
        <f t="shared" si="0"/>
        <v>39501</v>
      </c>
      <c r="AD26" s="85"/>
    </row>
    <row r="27" spans="2:30" s="12" customFormat="1" ht="15.75">
      <c r="B27" s="52" t="s">
        <v>69</v>
      </c>
      <c r="C27" s="53"/>
      <c r="D27" s="54"/>
      <c r="E27" s="54"/>
      <c r="F27" s="54"/>
      <c r="G27" s="54"/>
      <c r="H27" s="54"/>
      <c r="I27" s="54"/>
      <c r="J27" s="54"/>
      <c r="K27" s="59"/>
      <c r="L27" s="63"/>
      <c r="M27" s="64"/>
      <c r="N27" s="64"/>
      <c r="O27" s="65"/>
      <c r="P27" s="71" t="s">
        <v>44</v>
      </c>
      <c r="Q27" s="5"/>
      <c r="R27" s="5"/>
      <c r="S27" s="5"/>
      <c r="T27" s="6"/>
      <c r="U27" s="6"/>
      <c r="V27" s="6"/>
      <c r="W27" s="6"/>
      <c r="X27" s="6"/>
      <c r="Y27" s="6"/>
      <c r="Z27" s="6"/>
      <c r="AA27" s="6"/>
      <c r="AB27" s="78"/>
      <c r="AC27" s="88">
        <f t="shared" si="0"/>
        <v>0</v>
      </c>
      <c r="AD27" s="85"/>
    </row>
    <row r="28" spans="2:30" s="12" customFormat="1" ht="31.5">
      <c r="B28" s="8" t="s">
        <v>81</v>
      </c>
      <c r="C28" s="8"/>
      <c r="D28" s="8"/>
      <c r="E28" s="8"/>
      <c r="F28" s="8"/>
      <c r="G28" s="8"/>
      <c r="H28" s="8"/>
      <c r="I28" s="8"/>
      <c r="J28" s="8"/>
      <c r="K28" s="69"/>
      <c r="L28" s="60" t="s">
        <v>82</v>
      </c>
      <c r="M28" s="8">
        <v>15</v>
      </c>
      <c r="N28" s="8">
        <v>5318</v>
      </c>
      <c r="O28" s="28">
        <f>M28*N28</f>
        <v>79770</v>
      </c>
      <c r="P28" s="62" t="s">
        <v>44</v>
      </c>
      <c r="Q28" s="55"/>
      <c r="R28" s="55"/>
      <c r="S28" s="55"/>
      <c r="T28" s="56"/>
      <c r="U28" s="56"/>
      <c r="V28" s="56"/>
      <c r="W28" s="56">
        <v>56000</v>
      </c>
      <c r="X28" s="56"/>
      <c r="Y28" s="56"/>
      <c r="Z28" s="56"/>
      <c r="AA28" s="56"/>
      <c r="AB28" s="79"/>
      <c r="AC28" s="88">
        <f>SUM(Q28:AB28)</f>
        <v>56000</v>
      </c>
      <c r="AD28" s="85"/>
    </row>
    <row r="29" spans="2:30" s="12" customFormat="1" ht="15.75">
      <c r="B29" s="8" t="s">
        <v>87</v>
      </c>
      <c r="C29" s="8"/>
      <c r="D29" s="8"/>
      <c r="E29" s="8"/>
      <c r="F29" s="8"/>
      <c r="G29" s="8"/>
      <c r="H29" s="8"/>
      <c r="I29" s="8"/>
      <c r="J29" s="8"/>
      <c r="K29" s="69"/>
      <c r="L29" s="60"/>
      <c r="M29" s="8"/>
      <c r="N29" s="8"/>
      <c r="O29" s="28"/>
      <c r="P29" s="62"/>
      <c r="Q29" s="55"/>
      <c r="R29" s="55"/>
      <c r="S29" s="55"/>
      <c r="T29" s="56"/>
      <c r="U29" s="56"/>
      <c r="V29" s="56"/>
      <c r="W29" s="56">
        <v>17400</v>
      </c>
      <c r="X29" s="56"/>
      <c r="Y29" s="56"/>
      <c r="Z29" s="56"/>
      <c r="AA29" s="56"/>
      <c r="AB29" s="79"/>
      <c r="AC29" s="89">
        <f>SUM(P29:AB29)</f>
        <v>17400</v>
      </c>
      <c r="AD29" s="87"/>
    </row>
    <row r="30" spans="2:30" s="37" customFormat="1" ht="16.5" thickBot="1">
      <c r="B30" s="40" t="s">
        <v>45</v>
      </c>
      <c r="C30" s="66"/>
      <c r="D30" s="66"/>
      <c r="E30" s="66"/>
      <c r="F30" s="66"/>
      <c r="G30" s="66"/>
      <c r="H30" s="66"/>
      <c r="I30" s="66"/>
      <c r="J30" s="66"/>
      <c r="K30" s="67"/>
      <c r="L30" s="40"/>
      <c r="M30" s="66"/>
      <c r="N30" s="66"/>
      <c r="O30" s="68">
        <f>SUM(O21:O28)</f>
        <v>224770</v>
      </c>
      <c r="P30" s="72" t="s">
        <v>44</v>
      </c>
      <c r="Q30" s="41">
        <f>SUM(Q21:Q27)</f>
        <v>0</v>
      </c>
      <c r="R30" s="41"/>
      <c r="S30" s="41">
        <f>SUM(S20:S24)</f>
        <v>0</v>
      </c>
      <c r="T30" s="42">
        <f>SUM(T20:T24)</f>
        <v>0</v>
      </c>
      <c r="U30" s="43">
        <f aca="true" t="shared" si="1" ref="U30:AB30">SUM(U21:U27)</f>
        <v>0</v>
      </c>
      <c r="V30" s="43">
        <f t="shared" si="1"/>
        <v>48580.5</v>
      </c>
      <c r="W30" s="43">
        <f>SUM(W20:W29)</f>
        <v>77884.3</v>
      </c>
      <c r="X30" s="43">
        <f t="shared" si="1"/>
        <v>0</v>
      </c>
      <c r="Y30" s="43">
        <f t="shared" si="1"/>
        <v>0</v>
      </c>
      <c r="Z30" s="43">
        <f>SUM(Z21:Z28)</f>
        <v>34381.77</v>
      </c>
      <c r="AA30" s="43">
        <f t="shared" si="1"/>
        <v>193907</v>
      </c>
      <c r="AB30" s="80">
        <f t="shared" si="1"/>
        <v>11296.88</v>
      </c>
      <c r="AC30" s="90">
        <f>SUM(Q30:AB30)</f>
        <v>366050.45</v>
      </c>
      <c r="AD30" s="86">
        <f>L16-AC30</f>
        <v>135305.3435999999</v>
      </c>
    </row>
    <row r="31" spans="2:25" s="12" customFormat="1" ht="15.75">
      <c r="B31" s="91" t="s">
        <v>71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2:25" s="12" customFormat="1" ht="15.7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</row>
    <row r="33" spans="2:25" s="12" customFormat="1" ht="15.7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1:25" s="37" customFormat="1" ht="15.75">
      <c r="A34" s="32"/>
      <c r="B34" s="33" t="s">
        <v>49</v>
      </c>
      <c r="C34" s="33"/>
      <c r="D34" s="33"/>
      <c r="E34" s="33"/>
      <c r="F34" s="33"/>
      <c r="G34" s="33"/>
      <c r="H34" s="33"/>
      <c r="I34" s="33"/>
      <c r="J34" s="33"/>
      <c r="K34" s="22"/>
      <c r="L34" s="34"/>
      <c r="M34" s="35"/>
      <c r="N34" s="35"/>
      <c r="O34" s="35"/>
      <c r="P34" s="19"/>
      <c r="Q34" s="36"/>
      <c r="R34" s="19"/>
      <c r="S34" s="19"/>
      <c r="T34" s="19"/>
      <c r="U34" s="19"/>
      <c r="V34" s="19"/>
      <c r="W34" s="19"/>
      <c r="X34" s="19"/>
      <c r="Y34" s="19"/>
    </row>
    <row r="35" spans="1:12" s="37" customFormat="1" ht="15.75">
      <c r="A35" s="32"/>
      <c r="B35" s="33" t="s">
        <v>50</v>
      </c>
      <c r="C35" s="33"/>
      <c r="D35" s="33"/>
      <c r="E35" s="33"/>
      <c r="F35" s="33"/>
      <c r="G35" s="33"/>
      <c r="H35" s="33"/>
      <c r="I35" s="33"/>
      <c r="J35" s="33"/>
      <c r="L35" s="38" t="s">
        <v>72</v>
      </c>
    </row>
    <row r="36" spans="1:25" s="12" customFormat="1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2"/>
      <c r="L36" s="23"/>
      <c r="M36" s="24"/>
      <c r="N36" s="24"/>
      <c r="O36" s="24"/>
      <c r="P36" s="25"/>
      <c r="Q36" s="26"/>
      <c r="R36" s="25"/>
      <c r="S36" s="25"/>
      <c r="T36" s="25"/>
      <c r="U36" s="25"/>
      <c r="V36" s="25"/>
      <c r="W36" s="25"/>
      <c r="X36" s="25"/>
      <c r="Y36" s="25"/>
    </row>
    <row r="37" spans="1:25" s="12" customFormat="1" ht="15.75">
      <c r="A37" s="10">
        <v>1</v>
      </c>
      <c r="B37" s="96" t="str">
        <f>B13</f>
        <v>Недовыполнение  ТР  на  01.01.2013год.</v>
      </c>
      <c r="C37" s="96"/>
      <c r="D37" s="96"/>
      <c r="E37" s="96"/>
      <c r="F37" s="96"/>
      <c r="G37" s="11">
        <v>42454</v>
      </c>
      <c r="H37" s="10"/>
      <c r="I37" s="10"/>
      <c r="J37" s="10"/>
      <c r="K37" s="22"/>
      <c r="L37" s="61">
        <f>L13</f>
        <v>131091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5"/>
    </row>
    <row r="38" spans="1:25" s="12" customFormat="1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2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5"/>
    </row>
    <row r="39" spans="1:25" s="37" customFormat="1" ht="15.75">
      <c r="A39" s="32"/>
      <c r="B39" s="32"/>
      <c r="C39" s="32"/>
      <c r="D39" s="32"/>
      <c r="E39" s="32"/>
      <c r="F39" s="32"/>
      <c r="G39" s="22"/>
      <c r="H39" s="22"/>
      <c r="I39" s="22"/>
      <c r="J39" s="22"/>
      <c r="K39" s="22"/>
      <c r="L39" s="39" t="s">
        <v>30</v>
      </c>
      <c r="M39" s="39" t="s">
        <v>31</v>
      </c>
      <c r="N39" s="39" t="s">
        <v>32</v>
      </c>
      <c r="O39" s="39" t="s">
        <v>33</v>
      </c>
      <c r="P39" s="39" t="s">
        <v>34</v>
      </c>
      <c r="Q39" s="39" t="s">
        <v>35</v>
      </c>
      <c r="R39" s="39" t="s">
        <v>57</v>
      </c>
      <c r="S39" s="39" t="s">
        <v>37</v>
      </c>
      <c r="T39" s="39" t="s">
        <v>38</v>
      </c>
      <c r="U39" s="39" t="s">
        <v>39</v>
      </c>
      <c r="V39" s="39" t="s">
        <v>40</v>
      </c>
      <c r="W39" s="39" t="s">
        <v>41</v>
      </c>
      <c r="X39" s="39" t="s">
        <v>58</v>
      </c>
      <c r="Y39" s="19"/>
    </row>
    <row r="40" spans="1:25" s="12" customFormat="1" ht="15.75">
      <c r="A40" s="10"/>
      <c r="B40" s="10"/>
      <c r="C40" s="10"/>
      <c r="D40" s="10"/>
      <c r="E40" s="10"/>
      <c r="F40" s="10"/>
      <c r="G40" s="22"/>
      <c r="H40" s="22"/>
      <c r="I40" s="22"/>
      <c r="J40" s="22"/>
      <c r="K40" s="22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5"/>
    </row>
    <row r="41" spans="1:24" s="12" customFormat="1" ht="15.75">
      <c r="A41" s="10">
        <v>2</v>
      </c>
      <c r="B41" s="96" t="s">
        <v>51</v>
      </c>
      <c r="C41" s="96"/>
      <c r="D41" s="96"/>
      <c r="E41" s="96"/>
      <c r="F41" s="96"/>
      <c r="L41" s="11">
        <v>29154.1</v>
      </c>
      <c r="M41" s="11">
        <v>29154.1</v>
      </c>
      <c r="N41" s="11">
        <v>29154.1</v>
      </c>
      <c r="O41" s="11">
        <v>29154.1</v>
      </c>
      <c r="P41" s="11">
        <v>29154.1</v>
      </c>
      <c r="Q41" s="11">
        <v>29154.1</v>
      </c>
      <c r="R41" s="11">
        <v>29154.1</v>
      </c>
      <c r="S41" s="11">
        <v>29154.1</v>
      </c>
      <c r="T41" s="11">
        <v>29154.1</v>
      </c>
      <c r="U41" s="11">
        <v>29154.1</v>
      </c>
      <c r="V41" s="11">
        <v>29154.1</v>
      </c>
      <c r="W41" s="11">
        <v>29154.1</v>
      </c>
      <c r="X41" s="49">
        <f>SUM(L41:W41)</f>
        <v>349849.19999999995</v>
      </c>
    </row>
    <row r="42" spans="1:24" s="12" customFormat="1" ht="15.75">
      <c r="A42" s="10"/>
      <c r="B42" s="10"/>
      <c r="C42" s="10"/>
      <c r="D42" s="10"/>
      <c r="E42" s="10"/>
      <c r="F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50"/>
    </row>
    <row r="43" spans="1:24" s="12" customFormat="1" ht="15.75">
      <c r="A43" s="10">
        <v>3</v>
      </c>
      <c r="B43" s="10" t="s">
        <v>70</v>
      </c>
      <c r="C43" s="10"/>
      <c r="D43" s="10"/>
      <c r="E43" s="10"/>
      <c r="F43" s="10"/>
      <c r="L43" s="61">
        <f>L15/12</f>
        <v>1764.1666666666667</v>
      </c>
      <c r="M43" s="61">
        <f aca="true" t="shared" si="2" ref="M43:W43">L43</f>
        <v>1764.1666666666667</v>
      </c>
      <c r="N43" s="61">
        <f t="shared" si="2"/>
        <v>1764.1666666666667</v>
      </c>
      <c r="O43" s="61">
        <f t="shared" si="2"/>
        <v>1764.1666666666667</v>
      </c>
      <c r="P43" s="61">
        <f t="shared" si="2"/>
        <v>1764.1666666666667</v>
      </c>
      <c r="Q43" s="61">
        <f t="shared" si="2"/>
        <v>1764.1666666666667</v>
      </c>
      <c r="R43" s="61">
        <v>1853</v>
      </c>
      <c r="S43" s="61">
        <f t="shared" si="2"/>
        <v>1853</v>
      </c>
      <c r="T43" s="61">
        <f t="shared" si="2"/>
        <v>1853</v>
      </c>
      <c r="U43" s="61">
        <f t="shared" si="2"/>
        <v>1853</v>
      </c>
      <c r="V43" s="61">
        <f t="shared" si="2"/>
        <v>1853</v>
      </c>
      <c r="W43" s="61">
        <f t="shared" si="2"/>
        <v>1853</v>
      </c>
      <c r="X43" s="49">
        <f>SUM(L43:W43)</f>
        <v>21703</v>
      </c>
    </row>
    <row r="44" spans="1:24" s="12" customFormat="1" ht="15.75">
      <c r="A44" s="10"/>
      <c r="B44" s="10"/>
      <c r="C44" s="10"/>
      <c r="D44" s="10"/>
      <c r="E44" s="10"/>
      <c r="F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50"/>
    </row>
    <row r="45" spans="1:24" s="12" customFormat="1" ht="15.75">
      <c r="A45" s="10">
        <v>4</v>
      </c>
      <c r="B45" s="96" t="s">
        <v>52</v>
      </c>
      <c r="C45" s="96"/>
      <c r="D45" s="96"/>
      <c r="E45" s="96"/>
      <c r="F45" s="96"/>
      <c r="L45" s="74">
        <f>L41*0.9698</f>
        <v>28273.64618</v>
      </c>
      <c r="M45" s="74">
        <f>M41*0.9588</f>
        <v>27952.95108</v>
      </c>
      <c r="N45" s="74">
        <f>N41*1.08</f>
        <v>31486.428</v>
      </c>
      <c r="O45" s="74">
        <f>O41*1.02</f>
        <v>29737.182</v>
      </c>
      <c r="P45" s="74">
        <f>P41*0.99</f>
        <v>28862.558999999997</v>
      </c>
      <c r="Q45" s="74">
        <f>Q41*1.03</f>
        <v>30028.722999999998</v>
      </c>
      <c r="R45" s="74">
        <v>27738</v>
      </c>
      <c r="S45" s="74">
        <f>S41*0.95</f>
        <v>27696.394999999997</v>
      </c>
      <c r="T45" s="74">
        <f>T41*1.04</f>
        <v>30320.264</v>
      </c>
      <c r="U45" s="74">
        <v>31204</v>
      </c>
      <c r="V45" s="74">
        <f>V41*0.95</f>
        <v>27696.394999999997</v>
      </c>
      <c r="W45" s="74">
        <v>28852</v>
      </c>
      <c r="X45" s="49">
        <f>SUM(L45:W45)</f>
        <v>349848.54326</v>
      </c>
    </row>
    <row r="46" spans="1:24" s="12" customFormat="1" ht="15.75">
      <c r="A46" s="10"/>
      <c r="B46" s="10"/>
      <c r="C46" s="10"/>
      <c r="D46" s="10"/>
      <c r="E46" s="10"/>
      <c r="F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50"/>
    </row>
    <row r="47" spans="1:24" s="12" customFormat="1" ht="15.75">
      <c r="A47" s="10">
        <v>5</v>
      </c>
      <c r="B47" s="96" t="s">
        <v>53</v>
      </c>
      <c r="C47" s="96"/>
      <c r="D47" s="96"/>
      <c r="E47" s="96"/>
      <c r="F47" s="96"/>
      <c r="L47" s="61">
        <f aca="true" t="shared" si="3" ref="L47:Q47">L43</f>
        <v>1764.1666666666667</v>
      </c>
      <c r="M47" s="61">
        <f t="shared" si="3"/>
        <v>1764.1666666666667</v>
      </c>
      <c r="N47" s="61">
        <f t="shared" si="3"/>
        <v>1764.1666666666667</v>
      </c>
      <c r="O47" s="61">
        <f t="shared" si="3"/>
        <v>1764.1666666666667</v>
      </c>
      <c r="P47" s="61">
        <f t="shared" si="3"/>
        <v>1764.1666666666667</v>
      </c>
      <c r="Q47" s="61">
        <f t="shared" si="3"/>
        <v>1764.1666666666667</v>
      </c>
      <c r="R47" s="61">
        <f aca="true" t="shared" si="4" ref="R47:W47">R43</f>
        <v>1853</v>
      </c>
      <c r="S47" s="61">
        <f t="shared" si="4"/>
        <v>1853</v>
      </c>
      <c r="T47" s="61">
        <f t="shared" si="4"/>
        <v>1853</v>
      </c>
      <c r="U47" s="61">
        <f t="shared" si="4"/>
        <v>1853</v>
      </c>
      <c r="V47" s="61">
        <f t="shared" si="4"/>
        <v>1853</v>
      </c>
      <c r="W47" s="61">
        <f t="shared" si="4"/>
        <v>1853</v>
      </c>
      <c r="X47" s="49">
        <f>SUM(L47:W47)</f>
        <v>21703</v>
      </c>
    </row>
    <row r="48" spans="1:24" s="12" customFormat="1" ht="15.75">
      <c r="A48" s="10"/>
      <c r="B48" s="10"/>
      <c r="C48" s="10"/>
      <c r="D48" s="10"/>
      <c r="E48" s="10"/>
      <c r="F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50"/>
    </row>
    <row r="49" spans="1:24" s="12" customFormat="1" ht="15.75">
      <c r="A49" s="10">
        <v>6</v>
      </c>
      <c r="B49" s="96" t="s">
        <v>54</v>
      </c>
      <c r="C49" s="96"/>
      <c r="D49" s="96"/>
      <c r="E49" s="96"/>
      <c r="F49" s="96"/>
      <c r="L49" s="74">
        <f aca="true" t="shared" si="5" ref="L49:Q49">SUM(L45:L48)</f>
        <v>30037.812846666668</v>
      </c>
      <c r="M49" s="74">
        <f t="shared" si="5"/>
        <v>29717.117746666667</v>
      </c>
      <c r="N49" s="74">
        <f t="shared" si="5"/>
        <v>33250.594666666664</v>
      </c>
      <c r="O49" s="74">
        <f t="shared" si="5"/>
        <v>31501.34866666667</v>
      </c>
      <c r="P49" s="74">
        <f t="shared" si="5"/>
        <v>30626.725666666665</v>
      </c>
      <c r="Q49" s="74">
        <f t="shared" si="5"/>
        <v>31792.889666666666</v>
      </c>
      <c r="R49" s="74">
        <f aca="true" t="shared" si="6" ref="R49:W49">SUM(R45:R48)</f>
        <v>29591</v>
      </c>
      <c r="S49" s="74">
        <f t="shared" si="6"/>
        <v>29549.394999999997</v>
      </c>
      <c r="T49" s="74">
        <f t="shared" si="6"/>
        <v>32173.264</v>
      </c>
      <c r="U49" s="74">
        <f t="shared" si="6"/>
        <v>33057</v>
      </c>
      <c r="V49" s="74">
        <f t="shared" si="6"/>
        <v>29549.394999999997</v>
      </c>
      <c r="W49" s="74">
        <f t="shared" si="6"/>
        <v>30705</v>
      </c>
      <c r="X49" s="49">
        <f>SUM(L49:W49)</f>
        <v>371551.54326</v>
      </c>
    </row>
    <row r="50" spans="1:24" s="12" customFormat="1" ht="15.75">
      <c r="A50" s="10"/>
      <c r="B50" s="10"/>
      <c r="C50" s="10"/>
      <c r="D50" s="10"/>
      <c r="E50" s="10"/>
      <c r="F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50"/>
    </row>
    <row r="51" spans="1:24" s="12" customFormat="1" ht="15.75">
      <c r="A51" s="10">
        <v>7</v>
      </c>
      <c r="B51" s="96" t="s">
        <v>55</v>
      </c>
      <c r="C51" s="96"/>
      <c r="D51" s="96"/>
      <c r="E51" s="96"/>
      <c r="F51" s="96"/>
      <c r="L51" s="11">
        <f aca="true" t="shared" si="7" ref="L51:W51">Q30</f>
        <v>0</v>
      </c>
      <c r="M51" s="11">
        <f t="shared" si="7"/>
        <v>0</v>
      </c>
      <c r="N51" s="11">
        <f t="shared" si="7"/>
        <v>0</v>
      </c>
      <c r="O51" s="11">
        <f t="shared" si="7"/>
        <v>0</v>
      </c>
      <c r="P51" s="11">
        <f t="shared" si="7"/>
        <v>0</v>
      </c>
      <c r="Q51" s="11">
        <f t="shared" si="7"/>
        <v>48580.5</v>
      </c>
      <c r="R51" s="11">
        <f t="shared" si="7"/>
        <v>77884.3</v>
      </c>
      <c r="S51" s="11">
        <f t="shared" si="7"/>
        <v>0</v>
      </c>
      <c r="T51" s="11">
        <f t="shared" si="7"/>
        <v>0</v>
      </c>
      <c r="U51" s="11">
        <f t="shared" si="7"/>
        <v>34381.77</v>
      </c>
      <c r="V51" s="11">
        <f t="shared" si="7"/>
        <v>193907</v>
      </c>
      <c r="W51" s="11">
        <f t="shared" si="7"/>
        <v>11296.88</v>
      </c>
      <c r="X51" s="49">
        <f>SUM(L51:W51)</f>
        <v>366050.45</v>
      </c>
    </row>
    <row r="52" spans="1:24" s="12" customFormat="1" ht="15.75">
      <c r="A52" s="10"/>
      <c r="B52" s="10"/>
      <c r="C52" s="10"/>
      <c r="D52" s="10"/>
      <c r="E52" s="10"/>
      <c r="F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50"/>
    </row>
    <row r="53" spans="1:24" s="12" customFormat="1" ht="15.75">
      <c r="A53" s="10">
        <v>8</v>
      </c>
      <c r="B53" s="96" t="s">
        <v>56</v>
      </c>
      <c r="C53" s="96"/>
      <c r="D53" s="96"/>
      <c r="E53" s="96"/>
      <c r="F53" s="96"/>
      <c r="L53" s="75">
        <f>L37+L49-L51</f>
        <v>161128.81284666667</v>
      </c>
      <c r="M53" s="75">
        <f aca="true" t="shared" si="8" ref="M53:W53">L53+M49</f>
        <v>190845.93059333332</v>
      </c>
      <c r="N53" s="75">
        <f t="shared" si="8"/>
        <v>224096.52526</v>
      </c>
      <c r="O53" s="75">
        <f t="shared" si="8"/>
        <v>255597.87392666665</v>
      </c>
      <c r="P53" s="75">
        <f t="shared" si="8"/>
        <v>286224.5995933333</v>
      </c>
      <c r="Q53" s="75">
        <f t="shared" si="8"/>
        <v>318017.48926</v>
      </c>
      <c r="R53" s="75">
        <f t="shared" si="8"/>
        <v>347608.48926</v>
      </c>
      <c r="S53" s="75">
        <f t="shared" si="8"/>
        <v>377157.88426</v>
      </c>
      <c r="T53" s="75">
        <f t="shared" si="8"/>
        <v>409331.14826000005</v>
      </c>
      <c r="U53" s="75">
        <f t="shared" si="8"/>
        <v>442388.14826000005</v>
      </c>
      <c r="V53" s="75">
        <f t="shared" si="8"/>
        <v>471937.54326000006</v>
      </c>
      <c r="W53" s="75">
        <f t="shared" si="8"/>
        <v>502642.54326000006</v>
      </c>
      <c r="X53" s="49">
        <f>L37+X49-X51</f>
        <v>136592.09326</v>
      </c>
    </row>
    <row r="54" spans="12:24" s="12" customFormat="1" ht="15.75">
      <c r="L54" s="21"/>
      <c r="X54" s="51"/>
    </row>
    <row r="55" s="12" customFormat="1" ht="15.75">
      <c r="L55" s="21"/>
    </row>
    <row r="56" s="12" customFormat="1" ht="15.75">
      <c r="L56" s="21"/>
    </row>
    <row r="57" s="12" customFormat="1" ht="15.75">
      <c r="L57" s="21"/>
    </row>
    <row r="58" s="12" customFormat="1" ht="15.75">
      <c r="L58" s="21"/>
    </row>
    <row r="59" s="12" customFormat="1" ht="15.75">
      <c r="L59" s="21"/>
    </row>
    <row r="60" s="12" customFormat="1" ht="15.75">
      <c r="L60" s="21"/>
    </row>
  </sheetData>
  <sheetProtection/>
  <mergeCells count="41">
    <mergeCell ref="AD18:AD19"/>
    <mergeCell ref="J19:J20"/>
    <mergeCell ref="M6:T6"/>
    <mergeCell ref="M11:T11"/>
    <mergeCell ref="B41:F41"/>
    <mergeCell ref="A1:L1"/>
    <mergeCell ref="G19:G20"/>
    <mergeCell ref="M2:T2"/>
    <mergeCell ref="M3:T3"/>
    <mergeCell ref="P19:P20"/>
    <mergeCell ref="M19:M20"/>
    <mergeCell ref="M5:T5"/>
    <mergeCell ref="L19:L20"/>
    <mergeCell ref="M15:T15"/>
    <mergeCell ref="B53:F53"/>
    <mergeCell ref="B45:F45"/>
    <mergeCell ref="B47:F47"/>
    <mergeCell ref="B49:F49"/>
    <mergeCell ref="B51:F51"/>
    <mergeCell ref="M4:T4"/>
    <mergeCell ref="M8:T8"/>
    <mergeCell ref="M12:T12"/>
    <mergeCell ref="M7:T7"/>
    <mergeCell ref="M10:T10"/>
    <mergeCell ref="M9:T9"/>
    <mergeCell ref="B37:F37"/>
    <mergeCell ref="L18:O18"/>
    <mergeCell ref="O19:O20"/>
    <mergeCell ref="I19:I20"/>
    <mergeCell ref="N19:N20"/>
    <mergeCell ref="K19:K20"/>
    <mergeCell ref="E19:E20"/>
    <mergeCell ref="F19:F20"/>
    <mergeCell ref="M16:T16"/>
    <mergeCell ref="B31:Y32"/>
    <mergeCell ref="C19:C20"/>
    <mergeCell ref="M13:T13"/>
    <mergeCell ref="M14:T14"/>
    <mergeCell ref="H19:H20"/>
    <mergeCell ref="B19:B20"/>
    <mergeCell ref="D19:D20"/>
  </mergeCells>
  <printOptions horizontalCentered="1"/>
  <pageMargins left="0.8661417322834646" right="0.2362204724409449" top="0.7874015748031497" bottom="0.1968503937007874" header="0.5118110236220472" footer="0.5118110236220472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Sans</cp:lastModifiedBy>
  <cp:lastPrinted>2014-01-10T10:42:48Z</cp:lastPrinted>
  <dcterms:modified xsi:type="dcterms:W3CDTF">2014-01-21T05:25:06Z</dcterms:modified>
  <cp:category/>
  <cp:version/>
  <cp:contentType/>
  <cp:contentStatus/>
</cp:coreProperties>
</file>