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19" sheetId="1" r:id="rId1"/>
  </sheets>
  <definedNames>
    <definedName name="_xlnm.Print_Area" localSheetId="0">'Леб 19'!$A$1:$AB$62</definedName>
  </definedNames>
  <calcPr fullCalcOnLoad="1"/>
</workbook>
</file>

<file path=xl/sharedStrings.xml><?xml version="1.0" encoding="utf-8"?>
<sst xmlns="http://schemas.openxmlformats.org/spreadsheetml/2006/main" count="110" uniqueCount="91">
  <si>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</si>
  <si>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</si>
  <si>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</si>
  <si>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</si>
  <si>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Материал стен</t>
  </si>
  <si>
    <t>к/п</t>
  </si>
  <si>
    <t>Места расположения э\щитовых в подъездах – 3 подъезд</t>
  </si>
  <si>
    <t>Год постройки</t>
  </si>
  <si>
    <t>Место расположения ввода ХВС: подъезд 3; ГВС, отопления: 1 подъезд</t>
  </si>
  <si>
    <t>Этажность</t>
  </si>
  <si>
    <t>Место расположения приборов учета ХВС, ГВС, отопления: подъезд 3</t>
  </si>
  <si>
    <t>Подъезды</t>
  </si>
  <si>
    <t>Количество теплоузлов – 6</t>
  </si>
  <si>
    <t>Площадь придомовой территории м2</t>
  </si>
  <si>
    <t>Принадлежность  ТОС: ТОС «Юность», Мишина Н.В.</t>
  </si>
  <si>
    <t>Площадь лестничной клетки (кв.м.)</t>
  </si>
  <si>
    <t>Обслуживает -ТУ№2 тел 43-39-16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</si>
  <si>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</si>
  <si>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</si>
  <si>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</si>
  <si>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</si>
  <si>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</si>
  <si>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</si>
  <si>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</si>
  <si>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</si>
  <si>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</si>
  <si>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</si>
  <si>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</si>
  <si>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</si>
  <si>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</si>
  <si>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</si>
  <si>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</si>
  <si>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</si>
  <si>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</si>
  <si>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</si>
  <si>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</si>
  <si>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</si>
  <si>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</si>
  <si>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</si>
  <si>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</si>
  <si>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</si>
  <si>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</si>
  <si>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</si>
  <si>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2. Ремонт МПШ</t>
  </si>
  <si>
    <t>Электронный счет по текущему ремонту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</si>
  <si>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</si>
  <si>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</si>
  <si>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</si>
  <si>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</si>
  <si>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</si>
  <si>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</si>
  <si>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</si>
  <si>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</si>
  <si>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</si>
  <si>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</si>
  <si>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</si>
  <si>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п.м.</t>
  </si>
  <si>
    <t>кв.м.</t>
  </si>
  <si>
    <t>Цена на единицу работ,руб</t>
  </si>
  <si>
    <t>Начислено прочих доходов</t>
  </si>
  <si>
    <t>Перевыполнение  ТР  на  01.01.2013год.</t>
  </si>
  <si>
    <t>План работ на 2013 г.</t>
  </si>
  <si>
    <t>Тариф на ТР 2013г. -5,42</t>
  </si>
  <si>
    <t>Дополнительные доходы на 2013г.</t>
  </si>
  <si>
    <t>Сумма  к выполнению ТР на 2013 год</t>
  </si>
  <si>
    <t xml:space="preserve">              РЕЕСТР РАБОТ ПО ТЕКУЩЕМУ РЕМОНТУ ПО ВИДАМ РАБОТ И СТОИМОСТИ НА 2013 ГОД</t>
  </si>
  <si>
    <t>шт.</t>
  </si>
  <si>
    <t>п.4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</si>
  <si>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</si>
  <si>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дома №19 по ул. Лебедева на 2013 г</t>
  </si>
  <si>
    <t>Перевыполнение ТР на 01.01.2013г</t>
  </si>
  <si>
    <t>Остаток суммы к исполнению</t>
  </si>
  <si>
    <t>выполнено</t>
  </si>
  <si>
    <t>жилого дома ул. Лебедева, дом 19 на 2013 г</t>
  </si>
  <si>
    <t xml:space="preserve">Электронный паспорт финансово-хозяйственной деятельности </t>
  </si>
  <si>
    <t>м2</t>
  </si>
  <si>
    <t>1. Установка вторых рам с остеклением</t>
  </si>
  <si>
    <t>4. Сантехнические работы в подвале</t>
  </si>
  <si>
    <t>5. Удлинение ливневой канализации</t>
  </si>
  <si>
    <t>6. Подготовка к отопительному сезону</t>
  </si>
  <si>
    <t>7. Установка МАФ (скамейки)</t>
  </si>
  <si>
    <t>8. Ремонт крыльца</t>
  </si>
  <si>
    <t>9. Энергосберегающие светильники</t>
  </si>
  <si>
    <t>10.Устройство 2-х "лежачие полицейские"</t>
  </si>
  <si>
    <t>11. непредвиденные работы</t>
  </si>
  <si>
    <t>трубы отопления и гвс</t>
  </si>
  <si>
    <t>Трубы и краны хвс</t>
  </si>
  <si>
    <t>3.Ремонт м/кровли и кровли балк. козырьков</t>
  </si>
  <si>
    <t>12. Ремонт и обследование лифтов</t>
  </si>
  <si>
    <t>Мастер участка – Кошельков Андрей Георгиеви</t>
  </si>
  <si>
    <t>Председатель совета МКД -  Вострухин Е.М.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</si>
</sst>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2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10" xfId="33" applyFont="1" applyBorder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33" applyFont="1">
      <alignment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 applyAlignment="1">
      <alignment/>
      <protection/>
    </xf>
    <xf numFmtId="166" fontId="2" fillId="0" borderId="10" xfId="61" applyNumberFormat="1" applyFont="1" applyBorder="1" applyAlignment="1">
      <alignment horizontal="center"/>
    </xf>
    <xf numFmtId="166" fontId="2" fillId="0" borderId="10" xfId="61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0" fontId="4" fillId="0" borderId="0" xfId="33" applyFont="1" applyAlignment="1">
      <alignment horizontal="center"/>
      <protection/>
    </xf>
    <xf numFmtId="0" fontId="4" fillId="0" borderId="10" xfId="33" applyFont="1" applyFill="1" applyBorder="1">
      <alignment/>
      <protection/>
    </xf>
    <xf numFmtId="0" fontId="5" fillId="0" borderId="0" xfId="33" applyFont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33" applyFont="1" applyBorder="1" applyAlignment="1">
      <alignment vertical="top" wrapText="1"/>
      <protection/>
    </xf>
    <xf numFmtId="0" fontId="4" fillId="0" borderId="12" xfId="33" applyFont="1" applyBorder="1">
      <alignment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4" xfId="33" applyFont="1" applyBorder="1" applyAlignment="1">
      <alignment vertical="top" wrapText="1"/>
      <protection/>
    </xf>
    <xf numFmtId="1" fontId="2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horizontal="center"/>
      <protection/>
    </xf>
    <xf numFmtId="164" fontId="4" fillId="0" borderId="10" xfId="33" applyNumberFormat="1" applyFont="1" applyFill="1" applyBorder="1">
      <alignment/>
      <protection/>
    </xf>
    <xf numFmtId="0" fontId="2" fillId="0" borderId="15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16" xfId="33" applyFont="1" applyBorder="1" applyAlignment="1">
      <alignment horizontal="left"/>
      <protection/>
    </xf>
    <xf numFmtId="0" fontId="4" fillId="0" borderId="12" xfId="33" applyFont="1" applyBorder="1" applyAlignment="1">
      <alignment vertical="top" wrapText="1"/>
      <protection/>
    </xf>
    <xf numFmtId="0" fontId="4" fillId="0" borderId="12" xfId="33" applyFont="1" applyBorder="1" applyAlignment="1">
      <alignment wrapText="1"/>
      <protection/>
    </xf>
    <xf numFmtId="0" fontId="2" fillId="0" borderId="17" xfId="33" applyFont="1" applyBorder="1" applyAlignment="1">
      <alignment vertical="top" wrapText="1"/>
      <protection/>
    </xf>
    <xf numFmtId="0" fontId="2" fillId="0" borderId="13" xfId="33" applyFont="1" applyBorder="1">
      <alignment/>
      <protection/>
    </xf>
    <xf numFmtId="0" fontId="2" fillId="0" borderId="18" xfId="33" applyFont="1" applyBorder="1">
      <alignment/>
      <protection/>
    </xf>
    <xf numFmtId="0" fontId="4" fillId="0" borderId="19" xfId="33" applyFont="1" applyBorder="1" applyAlignment="1">
      <alignment vertical="top" wrapText="1"/>
      <protection/>
    </xf>
    <xf numFmtId="0" fontId="2" fillId="0" borderId="20" xfId="33" applyFont="1" applyBorder="1" applyAlignment="1">
      <alignment vertical="top" wrapText="1"/>
      <protection/>
    </xf>
    <xf numFmtId="0" fontId="2" fillId="0" borderId="21" xfId="33" applyFont="1" applyBorder="1" applyAlignment="1">
      <alignment horizontal="center"/>
      <protection/>
    </xf>
    <xf numFmtId="0" fontId="4" fillId="0" borderId="22" xfId="33" applyFont="1" applyFill="1" applyBorder="1" applyAlignment="1">
      <alignment horizontal="center" vertical="top" wrapText="1"/>
      <protection/>
    </xf>
    <xf numFmtId="0" fontId="2" fillId="0" borderId="23" xfId="33" applyFont="1" applyFill="1" applyBorder="1" applyAlignment="1">
      <alignment horizontal="center" vertical="top" wrapText="1"/>
      <protection/>
    </xf>
    <xf numFmtId="0" fontId="4" fillId="0" borderId="24" xfId="33" applyFont="1" applyBorder="1" applyAlignment="1">
      <alignment vertical="top" wrapText="1"/>
      <protection/>
    </xf>
    <xf numFmtId="0" fontId="4" fillId="0" borderId="25" xfId="33" applyFont="1" applyBorder="1" applyAlignment="1">
      <alignment vertical="top" wrapText="1"/>
      <protection/>
    </xf>
    <xf numFmtId="0" fontId="4" fillId="0" borderId="26" xfId="33" applyFont="1" applyBorder="1" applyAlignment="1">
      <alignment vertical="top" wrapText="1"/>
      <protection/>
    </xf>
    <xf numFmtId="0" fontId="4" fillId="0" borderId="27" xfId="33" applyFont="1" applyBorder="1" applyAlignment="1">
      <alignment vertical="top" wrapText="1"/>
      <protection/>
    </xf>
    <xf numFmtId="0" fontId="4" fillId="0" borderId="28" xfId="33" applyFont="1" applyFill="1" applyBorder="1" applyAlignment="1">
      <alignment horizontal="center" vertical="top" wrapText="1"/>
      <protection/>
    </xf>
    <xf numFmtId="0" fontId="4" fillId="0" borderId="25" xfId="33" applyFont="1" applyFill="1" applyBorder="1">
      <alignment/>
      <protection/>
    </xf>
    <xf numFmtId="0" fontId="2" fillId="0" borderId="13" xfId="33" applyFont="1" applyFill="1" applyBorder="1">
      <alignment/>
      <protection/>
    </xf>
    <xf numFmtId="0" fontId="2" fillId="0" borderId="18" xfId="33" applyFont="1" applyBorder="1" applyAlignment="1">
      <alignment horizontal="left"/>
      <protection/>
    </xf>
    <xf numFmtId="0" fontId="2" fillId="0" borderId="19" xfId="33" applyFont="1" applyFill="1" applyBorder="1" applyAlignment="1">
      <alignment horizontal="center"/>
      <protection/>
    </xf>
    <xf numFmtId="0" fontId="2" fillId="0" borderId="20" xfId="33" applyFont="1" applyBorder="1">
      <alignment/>
      <protection/>
    </xf>
    <xf numFmtId="0" fontId="4" fillId="0" borderId="26" xfId="33" applyFont="1" applyBorder="1">
      <alignment/>
      <protection/>
    </xf>
    <xf numFmtId="0" fontId="4" fillId="0" borderId="19" xfId="33" applyFont="1" applyBorder="1">
      <alignment/>
      <protection/>
    </xf>
    <xf numFmtId="0" fontId="27" fillId="0" borderId="12" xfId="33" applyFont="1" applyBorder="1" applyAlignme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5" xfId="33" applyFont="1" applyBorder="1" applyAlignment="1">
      <alignment horizontal="left"/>
      <protection/>
    </xf>
    <xf numFmtId="0" fontId="2" fillId="0" borderId="12" xfId="33" applyFont="1" applyFill="1" applyBorder="1" applyAlignment="1">
      <alignment horizontal="center"/>
      <protection/>
    </xf>
    <xf numFmtId="0" fontId="2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166" fontId="2" fillId="0" borderId="14" xfId="33" applyNumberFormat="1" applyFont="1" applyBorder="1">
      <alignment/>
      <protection/>
    </xf>
    <xf numFmtId="0" fontId="4" fillId="0" borderId="29" xfId="33" applyFont="1" applyBorder="1">
      <alignment/>
      <protection/>
    </xf>
    <xf numFmtId="0" fontId="4" fillId="0" borderId="30" xfId="33" applyFont="1" applyBorder="1" applyAlignment="1">
      <alignment vertical="top" wrapText="1"/>
      <protection/>
    </xf>
    <xf numFmtId="0" fontId="4" fillId="0" borderId="31" xfId="33" applyFont="1" applyBorder="1" applyAlignment="1">
      <alignment vertical="top" wrapText="1"/>
      <protection/>
    </xf>
    <xf numFmtId="0" fontId="4" fillId="0" borderId="29" xfId="33" applyFont="1" applyBorder="1" applyAlignment="1">
      <alignment vertical="top" wrapText="1"/>
      <protection/>
    </xf>
    <xf numFmtId="0" fontId="4" fillId="0" borderId="32" xfId="33" applyFont="1" applyBorder="1" applyAlignment="1">
      <alignment vertical="top" wrapText="1"/>
      <protection/>
    </xf>
    <xf numFmtId="0" fontId="4" fillId="0" borderId="33" xfId="33" applyFont="1" applyFill="1" applyBorder="1" applyAlignment="1">
      <alignment horizontal="center" vertical="top" wrapText="1"/>
      <protection/>
    </xf>
    <xf numFmtId="0" fontId="4" fillId="0" borderId="30" xfId="33" applyFont="1" applyFill="1" applyBorder="1">
      <alignment/>
      <protection/>
    </xf>
    <xf numFmtId="164" fontId="4" fillId="0" borderId="30" xfId="33" applyNumberFormat="1" applyFont="1" applyFill="1" applyBorder="1">
      <alignment/>
      <protection/>
    </xf>
    <xf numFmtId="0" fontId="4" fillId="0" borderId="30" xfId="33" applyFont="1" applyBorder="1">
      <alignment/>
      <protection/>
    </xf>
    <xf numFmtId="0" fontId="4" fillId="0" borderId="31" xfId="33" applyFont="1" applyBorder="1">
      <alignment/>
      <protection/>
    </xf>
    <xf numFmtId="0" fontId="4" fillId="0" borderId="32" xfId="33" applyFont="1" applyBorder="1">
      <alignment/>
      <protection/>
    </xf>
    <xf numFmtId="0" fontId="1" fillId="0" borderId="0" xfId="33" applyAlignment="1">
      <alignment/>
      <protection/>
    </xf>
    <xf numFmtId="0" fontId="4" fillId="0" borderId="34" xfId="33" applyFont="1" applyFill="1" applyBorder="1" applyAlignment="1">
      <alignment vertical="center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/>
      <protection/>
    </xf>
    <xf numFmtId="0" fontId="4" fillId="0" borderId="0" xfId="0" applyFont="1" applyAlignment="1">
      <alignment wrapText="1"/>
    </xf>
    <xf numFmtId="0" fontId="4" fillId="0" borderId="0" xfId="33" applyFont="1" applyAlignment="1">
      <alignment/>
      <protection/>
    </xf>
    <xf numFmtId="166" fontId="4" fillId="0" borderId="30" xfId="61" applyNumberFormat="1" applyFont="1" applyBorder="1" applyAlignment="1">
      <alignment/>
    </xf>
    <xf numFmtId="166" fontId="2" fillId="0" borderId="13" xfId="61" applyNumberFormat="1" applyFont="1" applyBorder="1" applyAlignment="1">
      <alignment/>
    </xf>
    <xf numFmtId="166" fontId="4" fillId="0" borderId="10" xfId="61" applyNumberFormat="1" applyFont="1" applyFill="1" applyBorder="1" applyAlignment="1">
      <alignment/>
    </xf>
    <xf numFmtId="0" fontId="1" fillId="0" borderId="0" xfId="33" applyFont="1" applyFill="1">
      <alignment/>
      <protection/>
    </xf>
    <xf numFmtId="166" fontId="4" fillId="0" borderId="30" xfId="61" applyNumberFormat="1" applyFont="1" applyFill="1" applyBorder="1" applyAlignment="1">
      <alignment/>
    </xf>
    <xf numFmtId="164" fontId="4" fillId="0" borderId="29" xfId="33" applyNumberFormat="1" applyFont="1" applyBorder="1" applyAlignment="1">
      <alignment/>
      <protection/>
    </xf>
    <xf numFmtId="1" fontId="4" fillId="0" borderId="12" xfId="33" applyNumberFormat="1" applyFont="1" applyBorder="1" applyAlignment="1">
      <alignment/>
      <protection/>
    </xf>
    <xf numFmtId="1" fontId="4" fillId="0" borderId="29" xfId="33" applyNumberFormat="1" applyFont="1" applyBorder="1" applyAlignment="1">
      <alignment/>
      <protection/>
    </xf>
    <xf numFmtId="1" fontId="2" fillId="0" borderId="17" xfId="33" applyNumberFormat="1" applyFont="1" applyBorder="1">
      <alignment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2" fillId="0" borderId="19" xfId="33" applyFont="1" applyBorder="1" applyAlignment="1">
      <alignment vertical="top" wrapText="1"/>
      <protection/>
    </xf>
    <xf numFmtId="0" fontId="2" fillId="0" borderId="20" xfId="33" applyFont="1" applyBorder="1" applyAlignment="1">
      <alignment vertical="top" wrapText="1"/>
      <protection/>
    </xf>
    <xf numFmtId="0" fontId="2" fillId="0" borderId="22" xfId="33" applyFont="1" applyFill="1" applyBorder="1" applyAlignment="1">
      <alignment horizontal="center" vertical="top" wrapText="1"/>
      <protection/>
    </xf>
    <xf numFmtId="0" fontId="2" fillId="0" borderId="23" xfId="33" applyFont="1" applyFill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0" borderId="12" xfId="33" applyFont="1" applyBorder="1" applyAlignment="1">
      <alignment vertical="top" wrapText="1"/>
      <protection/>
    </xf>
    <xf numFmtId="0" fontId="2" fillId="0" borderId="17" xfId="33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3" xfId="33" applyFont="1" applyBorder="1" applyAlignment="1">
      <alignment vertical="top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left"/>
      <protection/>
    </xf>
    <xf numFmtId="0" fontId="4" fillId="0" borderId="19" xfId="33" applyFont="1" applyFill="1" applyBorder="1" applyAlignment="1">
      <alignment horizontal="left" vertical="center"/>
      <protection/>
    </xf>
    <xf numFmtId="0" fontId="4" fillId="0" borderId="35" xfId="33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2" fillId="0" borderId="36" xfId="33" applyFont="1" applyBorder="1" applyAlignment="1">
      <alignment horizontal="center" wrapText="1"/>
      <protection/>
    </xf>
    <xf numFmtId="0" fontId="4" fillId="0" borderId="11" xfId="0" applyFont="1" applyBorder="1" applyAlignment="1">
      <alignment horizontal="center" wrapText="1"/>
    </xf>
    <xf numFmtId="0" fontId="2" fillId="0" borderId="15" xfId="33" applyFont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2" xfId="33" applyFont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zoomScaleSheetLayoutView="100" zoomScalePageLayoutView="0" workbookViewId="0" topLeftCell="B1">
      <selection activeCell="K5" sqref="K5:Q5"/>
    </sheetView>
  </sheetViews>
  <sheetFormatPr defaultColWidth="8.7109375" defaultRowHeight="12.75"/>
  <cols>
    <col min="1" max="1" width="5.28125" style="1" customWidth="1"/>
    <col min="2" max="2" width="49.8515625" style="8" customWidth="1"/>
    <col min="3" max="9" width="0" style="8" hidden="1" customWidth="1"/>
    <col min="10" max="10" width="12.421875" style="16" customWidth="1"/>
    <col min="11" max="11" width="11.8515625" style="8" customWidth="1"/>
    <col min="12" max="12" width="11.57421875" style="8" customWidth="1"/>
    <col min="13" max="13" width="11.28125" style="8" customWidth="1"/>
    <col min="14" max="14" width="10.00390625" style="8" customWidth="1"/>
    <col min="15" max="15" width="13.8515625" style="8" customWidth="1"/>
    <col min="16" max="16" width="11.28125" style="8" customWidth="1"/>
    <col min="17" max="17" width="11.421875" style="8" customWidth="1"/>
    <col min="18" max="18" width="10.00390625" style="8" customWidth="1"/>
    <col min="19" max="20" width="11.8515625" style="8" customWidth="1"/>
    <col min="21" max="21" width="10.57421875" style="8" customWidth="1"/>
    <col min="22" max="22" width="10.140625" style="8" customWidth="1"/>
    <col min="23" max="23" width="11.00390625" style="8" customWidth="1"/>
    <col min="24" max="26" width="8.7109375" style="8" customWidth="1"/>
    <col min="27" max="27" width="11.57421875" style="8" customWidth="1"/>
    <col min="28" max="28" width="13.8515625" style="8" customWidth="1"/>
    <col min="29" max="16384" width="8.7109375" style="1" customWidth="1"/>
  </cols>
  <sheetData>
    <row r="1" spans="1:17" ht="15.75">
      <c r="A1" s="76"/>
      <c r="B1" s="79" t="s">
        <v>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37" ht="22.5" customHeight="1">
      <c r="B2" s="78" t="s">
        <v>73</v>
      </c>
      <c r="C2" s="78"/>
      <c r="D2" s="78"/>
      <c r="E2" s="78"/>
      <c r="F2" s="78"/>
      <c r="G2" s="78"/>
      <c r="H2" s="78"/>
      <c r="I2" s="78"/>
      <c r="J2" s="78"/>
      <c r="K2" s="80"/>
      <c r="L2" s="80"/>
      <c r="M2" s="80"/>
      <c r="N2" s="80"/>
      <c r="O2" s="80"/>
      <c r="P2" s="80"/>
      <c r="Q2" s="80"/>
      <c r="R2" s="57"/>
      <c r="S2" s="57"/>
      <c r="T2" s="57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8"/>
      <c r="B3" s="9" t="s">
        <v>0</v>
      </c>
      <c r="C3" s="9"/>
      <c r="D3" s="9"/>
      <c r="E3" s="9"/>
      <c r="F3" s="9"/>
      <c r="G3" s="9"/>
      <c r="H3" s="9"/>
      <c r="I3" s="9"/>
      <c r="J3" s="10">
        <v>10187.8</v>
      </c>
      <c r="K3" s="91" t="s">
        <v>1</v>
      </c>
      <c r="L3" s="91"/>
      <c r="M3" s="91"/>
      <c r="N3" s="91"/>
      <c r="O3" s="91"/>
      <c r="P3" s="91"/>
      <c r="Q3" s="91"/>
      <c r="R3" s="11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8"/>
      <c r="B4" s="9" t="s">
        <v>2</v>
      </c>
      <c r="C4" s="9"/>
      <c r="D4" s="9"/>
      <c r="E4" s="9"/>
      <c r="F4" s="9"/>
      <c r="G4" s="9"/>
      <c r="H4" s="9"/>
      <c r="I4" s="9"/>
      <c r="J4" s="10">
        <v>184</v>
      </c>
      <c r="K4" s="92"/>
      <c r="L4" s="92"/>
      <c r="M4" s="92"/>
      <c r="N4" s="92"/>
      <c r="O4" s="92"/>
      <c r="P4" s="92"/>
      <c r="Q4" s="92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8"/>
      <c r="B5" s="9" t="s">
        <v>3</v>
      </c>
      <c r="C5" s="9"/>
      <c r="D5" s="9"/>
      <c r="E5" s="9"/>
      <c r="F5" s="9"/>
      <c r="G5" s="9"/>
      <c r="H5" s="9"/>
      <c r="I5" s="9"/>
      <c r="J5" s="10">
        <v>535</v>
      </c>
      <c r="K5" s="93" t="s">
        <v>90</v>
      </c>
      <c r="L5" s="93"/>
      <c r="M5" s="93"/>
      <c r="N5" s="93"/>
      <c r="O5" s="93"/>
      <c r="P5" s="93"/>
      <c r="Q5" s="93"/>
      <c r="R5" s="12"/>
      <c r="S5" s="12"/>
      <c r="T5" s="12"/>
      <c r="U5" s="12"/>
      <c r="V5" s="12"/>
      <c r="W5" s="12"/>
      <c r="X5" s="12"/>
      <c r="Y5" s="12"/>
      <c r="AC5" s="8"/>
      <c r="AD5" s="8"/>
      <c r="AE5" s="8"/>
      <c r="AF5" s="8"/>
      <c r="AG5" s="8"/>
      <c r="AH5" s="8"/>
      <c r="AI5" s="8"/>
      <c r="AJ5" s="8"/>
      <c r="AK5" s="8"/>
    </row>
    <row r="6" spans="1:37" ht="15.75">
      <c r="A6" s="8"/>
      <c r="B6" s="9" t="s">
        <v>4</v>
      </c>
      <c r="C6" s="9"/>
      <c r="D6" s="9"/>
      <c r="E6" s="9"/>
      <c r="F6" s="9"/>
      <c r="G6" s="9"/>
      <c r="H6" s="9"/>
      <c r="I6" s="9"/>
      <c r="J6" s="10" t="s">
        <v>5</v>
      </c>
      <c r="K6" s="93" t="s">
        <v>6</v>
      </c>
      <c r="L6" s="93"/>
      <c r="M6" s="93"/>
      <c r="N6" s="93"/>
      <c r="O6" s="93"/>
      <c r="P6" s="93"/>
      <c r="Q6" s="93"/>
      <c r="R6" s="11"/>
      <c r="AC6" s="8"/>
      <c r="AD6" s="8"/>
      <c r="AE6" s="8"/>
      <c r="AF6" s="8"/>
      <c r="AG6" s="8"/>
      <c r="AH6" s="8"/>
      <c r="AI6" s="8"/>
      <c r="AJ6" s="8"/>
      <c r="AK6" s="8"/>
    </row>
    <row r="7" spans="1:37" ht="15.75">
      <c r="A7" s="8"/>
      <c r="B7" s="9" t="s">
        <v>7</v>
      </c>
      <c r="C7" s="9"/>
      <c r="D7" s="9"/>
      <c r="E7" s="9"/>
      <c r="F7" s="9"/>
      <c r="G7" s="9"/>
      <c r="H7" s="9"/>
      <c r="I7" s="9"/>
      <c r="J7" s="10">
        <v>1988</v>
      </c>
      <c r="K7" s="93" t="s">
        <v>8</v>
      </c>
      <c r="L7" s="93"/>
      <c r="M7" s="93"/>
      <c r="N7" s="93"/>
      <c r="O7" s="93"/>
      <c r="P7" s="93"/>
      <c r="Q7" s="93"/>
      <c r="R7" s="11"/>
      <c r="AC7" s="8"/>
      <c r="AD7" s="8"/>
      <c r="AE7" s="8"/>
      <c r="AF7" s="8"/>
      <c r="AG7" s="8"/>
      <c r="AH7" s="8"/>
      <c r="AI7" s="8"/>
      <c r="AJ7" s="8"/>
      <c r="AK7" s="8"/>
    </row>
    <row r="8" spans="1:37" ht="15.75">
      <c r="A8" s="8"/>
      <c r="B8" s="9" t="s">
        <v>9</v>
      </c>
      <c r="C8" s="9"/>
      <c r="D8" s="9"/>
      <c r="E8" s="9"/>
      <c r="F8" s="9"/>
      <c r="G8" s="9"/>
      <c r="H8" s="9"/>
      <c r="I8" s="9"/>
      <c r="J8" s="10">
        <v>10</v>
      </c>
      <c r="K8" s="93" t="s">
        <v>10</v>
      </c>
      <c r="L8" s="93"/>
      <c r="M8" s="93"/>
      <c r="N8" s="93"/>
      <c r="O8" s="93"/>
      <c r="P8" s="93"/>
      <c r="Q8" s="93"/>
      <c r="R8" s="11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8"/>
      <c r="B9" s="9" t="s">
        <v>11</v>
      </c>
      <c r="C9" s="9"/>
      <c r="D9" s="9"/>
      <c r="E9" s="9"/>
      <c r="F9" s="9"/>
      <c r="G9" s="9"/>
      <c r="H9" s="9"/>
      <c r="I9" s="9"/>
      <c r="J9" s="10">
        <v>6</v>
      </c>
      <c r="K9" s="93" t="s">
        <v>12</v>
      </c>
      <c r="L9" s="93"/>
      <c r="M9" s="93"/>
      <c r="N9" s="93"/>
      <c r="O9" s="93"/>
      <c r="P9" s="93"/>
      <c r="Q9" s="93"/>
      <c r="R9" s="11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8"/>
      <c r="B10" s="9" t="s">
        <v>13</v>
      </c>
      <c r="C10" s="9"/>
      <c r="D10" s="9"/>
      <c r="E10" s="9"/>
      <c r="F10" s="9"/>
      <c r="G10" s="9"/>
      <c r="H10" s="9"/>
      <c r="I10" s="9"/>
      <c r="J10" s="10">
        <v>1334</v>
      </c>
      <c r="K10" s="107" t="s">
        <v>14</v>
      </c>
      <c r="L10" s="107"/>
      <c r="M10" s="107"/>
      <c r="N10" s="107"/>
      <c r="O10" s="107"/>
      <c r="P10" s="107"/>
      <c r="Q10" s="107"/>
      <c r="R10" s="11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8"/>
      <c r="B11" s="9" t="s">
        <v>15</v>
      </c>
      <c r="C11" s="9"/>
      <c r="D11" s="9"/>
      <c r="E11" s="9"/>
      <c r="F11" s="9"/>
      <c r="G11" s="9"/>
      <c r="H11" s="9"/>
      <c r="I11" s="9"/>
      <c r="J11" s="10">
        <v>1165</v>
      </c>
      <c r="K11" s="107" t="s">
        <v>16</v>
      </c>
      <c r="L11" s="107"/>
      <c r="M11" s="107"/>
      <c r="N11" s="107"/>
      <c r="O11" s="107"/>
      <c r="P11" s="107"/>
      <c r="Q11" s="107"/>
      <c r="R11" s="11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8"/>
      <c r="B12" s="9" t="s">
        <v>17</v>
      </c>
      <c r="C12" s="9"/>
      <c r="D12" s="9"/>
      <c r="E12" s="9"/>
      <c r="F12" s="9"/>
      <c r="G12" s="9"/>
      <c r="H12" s="9"/>
      <c r="I12" s="9"/>
      <c r="J12" s="10">
        <v>1984</v>
      </c>
      <c r="K12" s="108" t="s">
        <v>89</v>
      </c>
      <c r="L12" s="109"/>
      <c r="M12" s="109"/>
      <c r="N12" s="109"/>
      <c r="O12" s="109"/>
      <c r="P12" s="109"/>
      <c r="Q12" s="109"/>
      <c r="R12" s="77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5.75">
      <c r="A13" s="8"/>
      <c r="B13" s="9" t="s">
        <v>18</v>
      </c>
      <c r="C13" s="9"/>
      <c r="D13" s="9"/>
      <c r="E13" s="9"/>
      <c r="F13" s="9"/>
      <c r="G13" s="9"/>
      <c r="H13" s="9"/>
      <c r="I13" s="9"/>
      <c r="J13" s="10">
        <v>5</v>
      </c>
      <c r="K13" s="106"/>
      <c r="L13" s="106"/>
      <c r="M13" s="106"/>
      <c r="N13" s="106"/>
      <c r="O13" s="106"/>
      <c r="P13" s="106"/>
      <c r="Q13" s="106"/>
      <c r="R13" s="11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5.75">
      <c r="A14" s="8"/>
      <c r="B14" s="9" t="s">
        <v>60</v>
      </c>
      <c r="C14" s="9"/>
      <c r="D14" s="9"/>
      <c r="E14" s="9"/>
      <c r="F14" s="9"/>
      <c r="G14" s="9"/>
      <c r="H14" s="9"/>
      <c r="I14" s="9"/>
      <c r="J14" s="13">
        <f>J45</f>
        <v>-214826</v>
      </c>
      <c r="K14" s="106"/>
      <c r="L14" s="106"/>
      <c r="M14" s="106"/>
      <c r="N14" s="106"/>
      <c r="O14" s="106"/>
      <c r="P14" s="106"/>
      <c r="Q14" s="106"/>
      <c r="R14" s="11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5.75">
      <c r="A15" s="8"/>
      <c r="B15" s="9" t="s">
        <v>62</v>
      </c>
      <c r="C15" s="9"/>
      <c r="D15" s="9"/>
      <c r="E15" s="9"/>
      <c r="F15" s="9"/>
      <c r="G15" s="9"/>
      <c r="H15" s="9"/>
      <c r="I15" s="9"/>
      <c r="J15" s="13">
        <f>(J3*5.42*12)*0.94</f>
        <v>622857.64128</v>
      </c>
      <c r="K15" s="106"/>
      <c r="L15" s="106"/>
      <c r="M15" s="106"/>
      <c r="N15" s="106"/>
      <c r="O15" s="106"/>
      <c r="P15" s="106"/>
      <c r="Q15" s="106"/>
      <c r="R15" s="11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5.75">
      <c r="A16" s="8"/>
      <c r="B16" s="9" t="s">
        <v>63</v>
      </c>
      <c r="C16" s="9"/>
      <c r="D16" s="9"/>
      <c r="E16" s="9"/>
      <c r="F16" s="9"/>
      <c r="G16" s="9"/>
      <c r="H16" s="9"/>
      <c r="I16" s="9"/>
      <c r="J16" s="14">
        <v>19015</v>
      </c>
      <c r="K16" s="106"/>
      <c r="L16" s="106"/>
      <c r="M16" s="106"/>
      <c r="N16" s="106"/>
      <c r="O16" s="106"/>
      <c r="P16" s="106"/>
      <c r="Q16" s="106"/>
      <c r="R16" s="11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.75">
      <c r="A17" s="8"/>
      <c r="B17" s="15" t="s">
        <v>64</v>
      </c>
      <c r="C17" s="15"/>
      <c r="D17" s="15"/>
      <c r="E17" s="15"/>
      <c r="F17" s="15"/>
      <c r="G17" s="15"/>
      <c r="H17" s="15"/>
      <c r="I17" s="15"/>
      <c r="J17" s="14">
        <f>J15+J16+J14</f>
        <v>427046.64128</v>
      </c>
      <c r="K17" s="106"/>
      <c r="L17" s="106"/>
      <c r="M17" s="106"/>
      <c r="N17" s="106"/>
      <c r="O17" s="106"/>
      <c r="P17" s="106"/>
      <c r="Q17" s="106"/>
      <c r="R17" s="11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8.75" customHeight="1" thickBot="1">
      <c r="A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18" customFormat="1" ht="15.75">
      <c r="A19" s="11"/>
      <c r="B19" s="29"/>
      <c r="C19" s="30"/>
      <c r="D19" s="30"/>
      <c r="E19" s="30"/>
      <c r="F19" s="30"/>
      <c r="G19" s="30"/>
      <c r="H19" s="30"/>
      <c r="I19" s="36"/>
      <c r="J19" s="115" t="s">
        <v>61</v>
      </c>
      <c r="K19" s="116"/>
      <c r="L19" s="116"/>
      <c r="M19" s="117"/>
      <c r="N19" s="39"/>
      <c r="O19" s="31" t="s">
        <v>65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9"/>
      <c r="AA19" s="60"/>
      <c r="AB19" s="113" t="s">
        <v>71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s="18" customFormat="1" ht="12.75" customHeight="1">
      <c r="A20" s="11"/>
      <c r="B20" s="102" t="s">
        <v>19</v>
      </c>
      <c r="C20" s="104" t="s">
        <v>20</v>
      </c>
      <c r="D20" s="104" t="s">
        <v>21</v>
      </c>
      <c r="E20" s="104" t="s">
        <v>22</v>
      </c>
      <c r="F20" s="104" t="s">
        <v>23</v>
      </c>
      <c r="G20" s="104" t="s">
        <v>24</v>
      </c>
      <c r="H20" s="104" t="s">
        <v>25</v>
      </c>
      <c r="I20" s="94" t="s">
        <v>26</v>
      </c>
      <c r="J20" s="118" t="s">
        <v>53</v>
      </c>
      <c r="K20" s="98" t="s">
        <v>54</v>
      </c>
      <c r="L20" s="98" t="s">
        <v>58</v>
      </c>
      <c r="M20" s="100" t="s">
        <v>55</v>
      </c>
      <c r="N20" s="96" t="s">
        <v>27</v>
      </c>
      <c r="O20" s="27" t="s">
        <v>28</v>
      </c>
      <c r="P20" s="27" t="s">
        <v>29</v>
      </c>
      <c r="Q20" s="27" t="s">
        <v>30</v>
      </c>
      <c r="R20" s="27" t="s">
        <v>31</v>
      </c>
      <c r="S20" s="27" t="s">
        <v>32</v>
      </c>
      <c r="T20" s="27" t="s">
        <v>33</v>
      </c>
      <c r="U20" s="27" t="s">
        <v>34</v>
      </c>
      <c r="V20" s="27" t="s">
        <v>35</v>
      </c>
      <c r="W20" s="27" t="s">
        <v>36</v>
      </c>
      <c r="X20" s="27" t="s">
        <v>37</v>
      </c>
      <c r="Y20" s="27" t="s">
        <v>38</v>
      </c>
      <c r="Z20" s="50" t="s">
        <v>39</v>
      </c>
      <c r="AA20" s="61" t="s">
        <v>40</v>
      </c>
      <c r="AB20" s="114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18" customFormat="1" ht="38.25" customHeight="1" thickBot="1">
      <c r="A21" s="11"/>
      <c r="B21" s="103"/>
      <c r="C21" s="105"/>
      <c r="D21" s="105"/>
      <c r="E21" s="105"/>
      <c r="F21" s="105"/>
      <c r="G21" s="105"/>
      <c r="H21" s="105"/>
      <c r="I21" s="95"/>
      <c r="J21" s="119"/>
      <c r="K21" s="99"/>
      <c r="L21" s="99"/>
      <c r="M21" s="101"/>
      <c r="N21" s="97"/>
      <c r="O21" s="48"/>
      <c r="P21" s="48"/>
      <c r="Q21" s="48"/>
      <c r="R21" s="35"/>
      <c r="S21" s="35"/>
      <c r="T21" s="35"/>
      <c r="U21" s="35"/>
      <c r="V21" s="35"/>
      <c r="W21" s="35"/>
      <c r="X21" s="35"/>
      <c r="Y21" s="35"/>
      <c r="Z21" s="51"/>
      <c r="AA21" s="62" t="s">
        <v>72</v>
      </c>
      <c r="AB21" s="114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2" customFormat="1" ht="15.75">
      <c r="A22" s="8"/>
      <c r="B22" s="42" t="s">
        <v>76</v>
      </c>
      <c r="C22" s="43"/>
      <c r="D22" s="43"/>
      <c r="E22" s="43"/>
      <c r="F22" s="43"/>
      <c r="G22" s="43"/>
      <c r="H22" s="43"/>
      <c r="I22" s="44"/>
      <c r="J22" s="42" t="s">
        <v>57</v>
      </c>
      <c r="K22" s="43">
        <v>24</v>
      </c>
      <c r="L22" s="43">
        <v>3100</v>
      </c>
      <c r="M22" s="45">
        <v>75000</v>
      </c>
      <c r="N22" s="46" t="s">
        <v>41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52">
        <v>55564.21</v>
      </c>
      <c r="AA22" s="23">
        <f aca="true" t="shared" si="0" ref="AA22:AA30">SUM(O22:Z22)</f>
        <v>55564.21</v>
      </c>
      <c r="AB22" s="63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2" customFormat="1" ht="15.75">
      <c r="A23" s="8"/>
      <c r="B23" s="32" t="s">
        <v>43</v>
      </c>
      <c r="C23" s="4"/>
      <c r="D23" s="4"/>
      <c r="E23" s="4"/>
      <c r="F23" s="4"/>
      <c r="G23" s="4"/>
      <c r="H23" s="4"/>
      <c r="I23" s="37"/>
      <c r="J23" s="32" t="s">
        <v>56</v>
      </c>
      <c r="K23" s="4">
        <v>200</v>
      </c>
      <c r="L23" s="4">
        <v>130</v>
      </c>
      <c r="M23" s="22">
        <f>K23*L23</f>
        <v>26000</v>
      </c>
      <c r="N23" s="40" t="s">
        <v>41</v>
      </c>
      <c r="O23" s="17"/>
      <c r="P23" s="17"/>
      <c r="Q23" s="17"/>
      <c r="R23" s="17"/>
      <c r="S23" s="17"/>
      <c r="T23" s="84">
        <v>8896.5</v>
      </c>
      <c r="U23" s="17"/>
      <c r="V23" s="17"/>
      <c r="W23" s="17"/>
      <c r="X23" s="17"/>
      <c r="Y23" s="17"/>
      <c r="Z23" s="53"/>
      <c r="AA23" s="88">
        <f t="shared" si="0"/>
        <v>8896.5</v>
      </c>
      <c r="AB23" s="63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2" customFormat="1" ht="15.75">
      <c r="A24" s="8"/>
      <c r="B24" s="32" t="s">
        <v>87</v>
      </c>
      <c r="C24" s="4"/>
      <c r="D24" s="4"/>
      <c r="E24" s="4"/>
      <c r="F24" s="4"/>
      <c r="G24" s="4"/>
      <c r="H24" s="4"/>
      <c r="I24" s="37"/>
      <c r="J24" s="32" t="s">
        <v>75</v>
      </c>
      <c r="K24" s="4"/>
      <c r="L24" s="4"/>
      <c r="M24" s="22"/>
      <c r="N24" s="40"/>
      <c r="O24" s="17"/>
      <c r="P24" s="17"/>
      <c r="Q24" s="17"/>
      <c r="R24" s="17"/>
      <c r="S24" s="17"/>
      <c r="T24" s="84">
        <f>33528.7+2750</f>
        <v>36278.7</v>
      </c>
      <c r="U24" s="17"/>
      <c r="V24" s="17"/>
      <c r="W24" s="85"/>
      <c r="X24" s="17">
        <f>1620+2500</f>
        <v>4120</v>
      </c>
      <c r="Y24" s="17"/>
      <c r="Z24" s="53"/>
      <c r="AA24" s="88">
        <f t="shared" si="0"/>
        <v>40398.7</v>
      </c>
      <c r="AB24" s="63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2" customFormat="1" ht="17.25" customHeight="1">
      <c r="A25" s="8"/>
      <c r="B25" s="32" t="s">
        <v>77</v>
      </c>
      <c r="C25" s="4"/>
      <c r="D25" s="4"/>
      <c r="E25" s="4"/>
      <c r="F25" s="4"/>
      <c r="G25" s="4"/>
      <c r="H25" s="4"/>
      <c r="I25" s="37"/>
      <c r="J25" s="32"/>
      <c r="K25" s="4"/>
      <c r="L25" s="4"/>
      <c r="M25" s="22">
        <v>121600</v>
      </c>
      <c r="N25" s="40" t="s">
        <v>41</v>
      </c>
      <c r="O25" s="17"/>
      <c r="P25" s="17"/>
      <c r="Q25" s="17"/>
      <c r="R25" s="17"/>
      <c r="S25" s="17"/>
      <c r="T25" s="84"/>
      <c r="U25" s="17"/>
      <c r="V25" s="17"/>
      <c r="W25" s="17"/>
      <c r="X25" s="17"/>
      <c r="Y25" s="17">
        <v>2153.39</v>
      </c>
      <c r="Z25" s="53">
        <v>443.93</v>
      </c>
      <c r="AA25" s="88">
        <f t="shared" si="0"/>
        <v>2597.3199999999997</v>
      </c>
      <c r="AB25" s="63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2" customFormat="1" ht="17.25" customHeight="1">
      <c r="A26" s="8"/>
      <c r="B26" s="32" t="s">
        <v>85</v>
      </c>
      <c r="C26" s="4"/>
      <c r="D26" s="4"/>
      <c r="E26" s="4"/>
      <c r="F26" s="4"/>
      <c r="G26" s="4"/>
      <c r="H26" s="4"/>
      <c r="I26" s="37"/>
      <c r="J26" s="32"/>
      <c r="K26" s="4"/>
      <c r="L26" s="4"/>
      <c r="M26" s="22"/>
      <c r="N26" s="40"/>
      <c r="O26" s="17"/>
      <c r="P26" s="17"/>
      <c r="Q26" s="17">
        <v>1848.65</v>
      </c>
      <c r="R26" s="17"/>
      <c r="S26" s="17"/>
      <c r="T26" s="84"/>
      <c r="U26" s="17"/>
      <c r="V26" s="17">
        <v>31133.98</v>
      </c>
      <c r="W26" s="17">
        <v>6223.48</v>
      </c>
      <c r="X26" s="17"/>
      <c r="Y26" s="17"/>
      <c r="Z26" s="53"/>
      <c r="AA26" s="88">
        <f t="shared" si="0"/>
        <v>39206.11</v>
      </c>
      <c r="AB26" s="63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2" customFormat="1" ht="17.25" customHeight="1">
      <c r="A27" s="8"/>
      <c r="B27" s="32" t="s">
        <v>86</v>
      </c>
      <c r="C27" s="4"/>
      <c r="D27" s="4"/>
      <c r="E27" s="4"/>
      <c r="F27" s="4"/>
      <c r="G27" s="4"/>
      <c r="H27" s="4"/>
      <c r="I27" s="37"/>
      <c r="J27" s="32"/>
      <c r="K27" s="4"/>
      <c r="L27" s="4"/>
      <c r="M27" s="22"/>
      <c r="N27" s="40"/>
      <c r="O27" s="17">
        <v>10318.74</v>
      </c>
      <c r="P27" s="17"/>
      <c r="Q27" s="17"/>
      <c r="R27" s="17"/>
      <c r="S27" s="17"/>
      <c r="T27" s="84"/>
      <c r="U27" s="17"/>
      <c r="V27" s="17"/>
      <c r="W27" s="17"/>
      <c r="X27" s="17"/>
      <c r="Y27" s="17"/>
      <c r="Z27" s="53"/>
      <c r="AA27" s="88">
        <f t="shared" si="0"/>
        <v>10318.74</v>
      </c>
      <c r="AB27" s="63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2" customFormat="1" ht="15.75">
      <c r="A28" s="8"/>
      <c r="B28" s="23" t="s">
        <v>78</v>
      </c>
      <c r="C28" s="4"/>
      <c r="D28" s="4"/>
      <c r="E28" s="4"/>
      <c r="F28" s="4"/>
      <c r="G28" s="4"/>
      <c r="H28" s="4"/>
      <c r="I28" s="37"/>
      <c r="J28" s="32"/>
      <c r="K28" s="4">
        <v>6</v>
      </c>
      <c r="L28" s="4">
        <v>7000</v>
      </c>
      <c r="M28" s="22">
        <f>K28*L28</f>
        <v>42000</v>
      </c>
      <c r="N28" s="40" t="s">
        <v>41</v>
      </c>
      <c r="O28" s="17"/>
      <c r="P28" s="17"/>
      <c r="Q28" s="17"/>
      <c r="R28" s="17"/>
      <c r="S28" s="17"/>
      <c r="T28" s="84"/>
      <c r="U28" s="17"/>
      <c r="V28" s="17"/>
      <c r="W28" s="17"/>
      <c r="X28" s="17"/>
      <c r="Y28" s="17">
        <v>4090.4</v>
      </c>
      <c r="Z28" s="53"/>
      <c r="AA28" s="88">
        <f t="shared" si="0"/>
        <v>4090.4</v>
      </c>
      <c r="AB28" s="63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2" customFormat="1" ht="15.75">
      <c r="A29" s="8"/>
      <c r="B29" s="33" t="s">
        <v>79</v>
      </c>
      <c r="C29" s="4"/>
      <c r="D29" s="4"/>
      <c r="E29" s="4"/>
      <c r="F29" s="4"/>
      <c r="G29" s="4"/>
      <c r="H29" s="4"/>
      <c r="I29" s="37"/>
      <c r="J29" s="32"/>
      <c r="K29" s="4"/>
      <c r="L29" s="4"/>
      <c r="M29" s="22"/>
      <c r="N29" s="40" t="s">
        <v>41</v>
      </c>
      <c r="O29" s="17"/>
      <c r="P29" s="17"/>
      <c r="Q29" s="17"/>
      <c r="R29" s="17"/>
      <c r="S29" s="17"/>
      <c r="T29" s="84">
        <v>31485.95</v>
      </c>
      <c r="U29" s="17"/>
      <c r="V29" s="17"/>
      <c r="W29" s="85"/>
      <c r="X29" s="17">
        <v>554.94</v>
      </c>
      <c r="Y29" s="17"/>
      <c r="Z29" s="53"/>
      <c r="AA29" s="88">
        <f t="shared" si="0"/>
        <v>32040.89</v>
      </c>
      <c r="AB29" s="63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2" customFormat="1" ht="15.75">
      <c r="A30" s="8"/>
      <c r="B30" s="54" t="s">
        <v>80</v>
      </c>
      <c r="C30" s="4"/>
      <c r="D30" s="4"/>
      <c r="E30" s="4"/>
      <c r="F30" s="4"/>
      <c r="G30" s="4"/>
      <c r="H30" s="4"/>
      <c r="I30" s="37"/>
      <c r="J30" s="32" t="s">
        <v>66</v>
      </c>
      <c r="K30" s="4">
        <v>2</v>
      </c>
      <c r="L30" s="4">
        <v>5524.5</v>
      </c>
      <c r="M30" s="22">
        <f>K30*L30</f>
        <v>11049</v>
      </c>
      <c r="N30" s="40" t="s">
        <v>41</v>
      </c>
      <c r="O30" s="17"/>
      <c r="P30" s="17"/>
      <c r="Q30" s="28"/>
      <c r="R30" s="17"/>
      <c r="S30" s="17"/>
      <c r="T30" s="84">
        <v>13624.07</v>
      </c>
      <c r="U30" s="17"/>
      <c r="V30" s="17"/>
      <c r="W30" s="17"/>
      <c r="X30" s="17"/>
      <c r="Y30" s="17"/>
      <c r="Z30" s="53"/>
      <c r="AA30" s="88">
        <f t="shared" si="0"/>
        <v>13624.07</v>
      </c>
      <c r="AB30" s="63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2" customFormat="1" ht="15.75">
      <c r="A31" s="8"/>
      <c r="B31" s="23" t="s">
        <v>81</v>
      </c>
      <c r="C31" s="4"/>
      <c r="D31" s="4"/>
      <c r="E31" s="4"/>
      <c r="F31" s="4"/>
      <c r="G31" s="4"/>
      <c r="H31" s="4"/>
      <c r="I31" s="37"/>
      <c r="J31" s="32" t="s">
        <v>67</v>
      </c>
      <c r="K31" s="4">
        <v>1</v>
      </c>
      <c r="L31" s="4">
        <v>30000</v>
      </c>
      <c r="M31" s="22">
        <f>K31*L31</f>
        <v>30000</v>
      </c>
      <c r="N31" s="40" t="s">
        <v>41</v>
      </c>
      <c r="O31" s="17"/>
      <c r="P31" s="17"/>
      <c r="Q31" s="28"/>
      <c r="R31" s="17"/>
      <c r="S31" s="17"/>
      <c r="T31" s="84"/>
      <c r="U31" s="17"/>
      <c r="V31" s="17"/>
      <c r="W31" s="17"/>
      <c r="X31" s="17"/>
      <c r="Y31" s="17"/>
      <c r="Z31" s="53"/>
      <c r="AA31" s="88"/>
      <c r="AB31" s="63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2" customFormat="1" ht="15.75">
      <c r="A32" s="8"/>
      <c r="B32" s="23" t="s">
        <v>82</v>
      </c>
      <c r="C32" s="4"/>
      <c r="D32" s="4"/>
      <c r="E32" s="4"/>
      <c r="F32" s="4"/>
      <c r="G32" s="4"/>
      <c r="H32" s="4"/>
      <c r="I32" s="37"/>
      <c r="J32" s="32"/>
      <c r="K32" s="4">
        <v>71</v>
      </c>
      <c r="L32" s="4">
        <v>1324</v>
      </c>
      <c r="M32" s="22">
        <f>K32*L32</f>
        <v>94004</v>
      </c>
      <c r="N32" s="40" t="s">
        <v>41</v>
      </c>
      <c r="O32" s="17"/>
      <c r="P32" s="17"/>
      <c r="Q32" s="28"/>
      <c r="R32" s="17"/>
      <c r="S32" s="17"/>
      <c r="T32" s="84"/>
      <c r="U32" s="17"/>
      <c r="V32" s="17"/>
      <c r="W32" s="85"/>
      <c r="X32" s="17">
        <v>111597.6</v>
      </c>
      <c r="Y32" s="17"/>
      <c r="Z32" s="53"/>
      <c r="AA32" s="88">
        <f>SUM(O32:Z32)</f>
        <v>111597.6</v>
      </c>
      <c r="AB32" s="63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2" customFormat="1" ht="15.75">
      <c r="A33" s="8"/>
      <c r="B33" s="65" t="s">
        <v>83</v>
      </c>
      <c r="C33" s="66"/>
      <c r="D33" s="66"/>
      <c r="E33" s="66"/>
      <c r="F33" s="66"/>
      <c r="G33" s="66"/>
      <c r="H33" s="66"/>
      <c r="I33" s="67"/>
      <c r="J33" s="68"/>
      <c r="K33" s="66"/>
      <c r="L33" s="66"/>
      <c r="M33" s="69"/>
      <c r="N33" s="70" t="s">
        <v>41</v>
      </c>
      <c r="O33" s="71"/>
      <c r="P33" s="71"/>
      <c r="Q33" s="72"/>
      <c r="R33" s="71"/>
      <c r="S33" s="71"/>
      <c r="T33" s="86">
        <v>16420.75</v>
      </c>
      <c r="U33" s="71">
        <v>13802.02</v>
      </c>
      <c r="V33" s="71"/>
      <c r="W33" s="71"/>
      <c r="X33" s="71"/>
      <c r="Y33" s="71"/>
      <c r="Z33" s="74"/>
      <c r="AA33" s="89">
        <f>SUM(O33:Z33)</f>
        <v>30222.77</v>
      </c>
      <c r="AB33" s="75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2" customFormat="1" ht="15.75">
      <c r="A34" s="8"/>
      <c r="B34" s="65" t="s">
        <v>84</v>
      </c>
      <c r="C34" s="66"/>
      <c r="D34" s="66"/>
      <c r="E34" s="66"/>
      <c r="F34" s="66"/>
      <c r="G34" s="66"/>
      <c r="H34" s="66"/>
      <c r="I34" s="67"/>
      <c r="J34" s="68"/>
      <c r="K34" s="66"/>
      <c r="L34" s="66"/>
      <c r="M34" s="69">
        <v>50000</v>
      </c>
      <c r="N34" s="70"/>
      <c r="O34" s="71"/>
      <c r="P34" s="71"/>
      <c r="Q34" s="72"/>
      <c r="R34" s="73"/>
      <c r="S34" s="73"/>
      <c r="T34" s="82"/>
      <c r="U34" s="73"/>
      <c r="V34" s="73"/>
      <c r="W34" s="73"/>
      <c r="X34" s="73"/>
      <c r="Y34" s="73"/>
      <c r="Z34" s="74"/>
      <c r="AA34" s="87"/>
      <c r="AB34" s="75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2" customFormat="1" ht="15.75">
      <c r="A35" s="8"/>
      <c r="B35" s="32" t="s">
        <v>88</v>
      </c>
      <c r="C35" s="66"/>
      <c r="D35" s="66"/>
      <c r="E35" s="66"/>
      <c r="F35" s="66"/>
      <c r="G35" s="66"/>
      <c r="H35" s="66"/>
      <c r="I35" s="67"/>
      <c r="J35" s="68"/>
      <c r="K35" s="66"/>
      <c r="L35" s="66"/>
      <c r="M35" s="69"/>
      <c r="N35" s="70"/>
      <c r="O35" s="71"/>
      <c r="P35" s="71"/>
      <c r="Q35" s="72"/>
      <c r="R35" s="73"/>
      <c r="S35" s="73"/>
      <c r="T35" s="82"/>
      <c r="U35" s="73"/>
      <c r="V35" s="73"/>
      <c r="W35" s="73"/>
      <c r="X35" s="73"/>
      <c r="Y35" s="73"/>
      <c r="Z35" s="74">
        <v>60000</v>
      </c>
      <c r="AA35" s="87">
        <f>SUM(O35:Z35)</f>
        <v>60000</v>
      </c>
      <c r="AB35" s="75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18" customFormat="1" ht="16.5" thickBot="1">
      <c r="A36" s="11"/>
      <c r="B36" s="34" t="s">
        <v>42</v>
      </c>
      <c r="C36" s="24"/>
      <c r="D36" s="24"/>
      <c r="E36" s="24"/>
      <c r="F36" s="24"/>
      <c r="G36" s="24"/>
      <c r="H36" s="24"/>
      <c r="I36" s="38"/>
      <c r="J36" s="34"/>
      <c r="K36" s="24"/>
      <c r="L36" s="24"/>
      <c r="M36" s="25">
        <f>SUM(M22:M34)</f>
        <v>449653</v>
      </c>
      <c r="N36" s="41"/>
      <c r="O36" s="35">
        <f>SUM(O23:O34)</f>
        <v>10318.74</v>
      </c>
      <c r="P36" s="35"/>
      <c r="Q36" s="35">
        <f>SUM(Q23:Q34)</f>
        <v>1848.65</v>
      </c>
      <c r="R36" s="35"/>
      <c r="S36" s="35"/>
      <c r="T36" s="83">
        <f>SUM(T23:T34)</f>
        <v>106705.97</v>
      </c>
      <c r="U36" s="35">
        <f>SUM(U23:U34)</f>
        <v>13802.02</v>
      </c>
      <c r="V36" s="35">
        <f>SUM(V23:V34)</f>
        <v>31133.98</v>
      </c>
      <c r="W36" s="35">
        <f>SUM(W23:W34)</f>
        <v>6223.48</v>
      </c>
      <c r="X36" s="35">
        <f>SUM(X23:X34)</f>
        <v>116272.54000000001</v>
      </c>
      <c r="Y36" s="35">
        <f>SUM(Y22:Y34)</f>
        <v>6243.79</v>
      </c>
      <c r="Z36" s="51">
        <f>SUM(Z22:Z35)</f>
        <v>116008.14</v>
      </c>
      <c r="AA36" s="90">
        <f>SUM(AA22:AA35)</f>
        <v>408557.31000000006</v>
      </c>
      <c r="AB36" s="64">
        <f>J17-AA36</f>
        <v>18489.331279999926</v>
      </c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.75">
      <c r="A37" s="8"/>
      <c r="J37" s="5"/>
      <c r="K37" s="5"/>
      <c r="L37" s="5"/>
      <c r="M37" s="5"/>
      <c r="N37" s="16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56" customFormat="1" ht="18.75">
      <c r="A39" s="11"/>
      <c r="B39" s="111" t="s">
        <v>68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"/>
      <c r="U39" s="11"/>
      <c r="V39" s="11"/>
      <c r="W39" s="11"/>
      <c r="X39" s="11"/>
      <c r="Y39" s="11"/>
      <c r="Z39" s="11"/>
      <c r="AA39" s="11"/>
      <c r="AB39" s="11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15.75">
      <c r="A40" s="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s="18" customFormat="1" ht="15.75">
      <c r="A42" s="19"/>
      <c r="B42" s="21" t="s">
        <v>44</v>
      </c>
      <c r="C42" s="21"/>
      <c r="D42" s="21"/>
      <c r="E42" s="2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s="18" customFormat="1" ht="15.75">
      <c r="A43" s="19"/>
      <c r="B43" s="21" t="s">
        <v>69</v>
      </c>
      <c r="C43" s="21"/>
      <c r="D43" s="21"/>
      <c r="E43" s="21"/>
      <c r="F43" s="21"/>
      <c r="G43" s="21"/>
      <c r="H43" s="21"/>
      <c r="I43" s="2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5.75">
      <c r="A44" s="6"/>
      <c r="B44" s="6"/>
      <c r="C44" s="6"/>
      <c r="D44" s="6"/>
      <c r="E44" s="6"/>
      <c r="F44" s="6"/>
      <c r="G44" s="6"/>
      <c r="H44" s="6"/>
      <c r="I44" s="6"/>
      <c r="J44" s="6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6">
        <v>1</v>
      </c>
      <c r="B45" s="110" t="s">
        <v>70</v>
      </c>
      <c r="C45" s="110"/>
      <c r="D45" s="110"/>
      <c r="E45" s="110"/>
      <c r="F45" s="110"/>
      <c r="G45" s="7">
        <v>-368796</v>
      </c>
      <c r="H45" s="6"/>
      <c r="I45" s="6"/>
      <c r="J45" s="7">
        <v>-214826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18" customFormat="1" ht="15.75">
      <c r="A47" s="19"/>
      <c r="B47" s="19"/>
      <c r="C47" s="19"/>
      <c r="D47" s="19"/>
      <c r="E47" s="19"/>
      <c r="F47" s="19"/>
      <c r="G47" s="11"/>
      <c r="H47" s="11"/>
      <c r="I47" s="11"/>
      <c r="J47" s="20" t="s">
        <v>28</v>
      </c>
      <c r="K47" s="20" t="s">
        <v>29</v>
      </c>
      <c r="L47" s="20" t="s">
        <v>30</v>
      </c>
      <c r="M47" s="20" t="s">
        <v>31</v>
      </c>
      <c r="N47" s="20" t="s">
        <v>32</v>
      </c>
      <c r="O47" s="20" t="s">
        <v>33</v>
      </c>
      <c r="P47" s="20" t="s">
        <v>51</v>
      </c>
      <c r="Q47" s="20" t="s">
        <v>35</v>
      </c>
      <c r="R47" s="20" t="s">
        <v>36</v>
      </c>
      <c r="S47" s="20" t="s">
        <v>37</v>
      </c>
      <c r="T47" s="20" t="s">
        <v>38</v>
      </c>
      <c r="U47" s="20" t="s">
        <v>39</v>
      </c>
      <c r="V47" s="20" t="s">
        <v>52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.75">
      <c r="A48" s="6"/>
      <c r="B48" s="6"/>
      <c r="C48" s="6"/>
      <c r="D48" s="6"/>
      <c r="E48" s="6"/>
      <c r="F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6">
        <v>2</v>
      </c>
      <c r="B49" s="110" t="s">
        <v>45</v>
      </c>
      <c r="C49" s="110"/>
      <c r="D49" s="110"/>
      <c r="E49" s="110"/>
      <c r="F49" s="110"/>
      <c r="J49" s="58">
        <v>51904.76</v>
      </c>
      <c r="K49" s="58">
        <v>51904.76</v>
      </c>
      <c r="L49" s="58">
        <v>51904.76</v>
      </c>
      <c r="M49" s="58">
        <v>51904.76</v>
      </c>
      <c r="N49" s="58">
        <v>51904.76</v>
      </c>
      <c r="O49" s="58">
        <v>51904.76</v>
      </c>
      <c r="P49" s="58">
        <v>51904.76</v>
      </c>
      <c r="Q49" s="58">
        <v>51904.76</v>
      </c>
      <c r="R49" s="58">
        <v>51904.76</v>
      </c>
      <c r="S49" s="58">
        <v>51904.76</v>
      </c>
      <c r="T49" s="58">
        <v>51904.76</v>
      </c>
      <c r="U49" s="58">
        <v>51904.76</v>
      </c>
      <c r="V49" s="20">
        <f>SUM(J49:U49)</f>
        <v>622857.12</v>
      </c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6"/>
      <c r="B50" s="6"/>
      <c r="C50" s="6"/>
      <c r="D50" s="6"/>
      <c r="E50" s="6"/>
      <c r="F50" s="6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19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6">
        <v>3</v>
      </c>
      <c r="B51" s="6" t="s">
        <v>59</v>
      </c>
      <c r="C51" s="6"/>
      <c r="D51" s="6"/>
      <c r="E51" s="6"/>
      <c r="F51" s="6"/>
      <c r="J51" s="58">
        <f>J16/12</f>
        <v>1584.5833333333333</v>
      </c>
      <c r="K51" s="58">
        <f aca="true" t="shared" si="1" ref="K51:U51">J51</f>
        <v>1584.5833333333333</v>
      </c>
      <c r="L51" s="58">
        <f t="shared" si="1"/>
        <v>1584.5833333333333</v>
      </c>
      <c r="M51" s="58">
        <f t="shared" si="1"/>
        <v>1584.5833333333333</v>
      </c>
      <c r="N51" s="58">
        <f t="shared" si="1"/>
        <v>1584.5833333333333</v>
      </c>
      <c r="O51" s="58">
        <f t="shared" si="1"/>
        <v>1584.5833333333333</v>
      </c>
      <c r="P51" s="58">
        <v>1663</v>
      </c>
      <c r="Q51" s="58">
        <f t="shared" si="1"/>
        <v>1663</v>
      </c>
      <c r="R51" s="58">
        <f t="shared" si="1"/>
        <v>1663</v>
      </c>
      <c r="S51" s="58">
        <f t="shared" si="1"/>
        <v>1663</v>
      </c>
      <c r="T51" s="58">
        <f t="shared" si="1"/>
        <v>1663</v>
      </c>
      <c r="U51" s="58">
        <f t="shared" si="1"/>
        <v>1663</v>
      </c>
      <c r="V51" s="20">
        <f>SUM(J51:U51)</f>
        <v>19485.5</v>
      </c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6"/>
      <c r="B52" s="6"/>
      <c r="C52" s="6"/>
      <c r="D52" s="6"/>
      <c r="E52" s="6"/>
      <c r="F52" s="6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19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6">
        <v>4</v>
      </c>
      <c r="B53" s="110" t="s">
        <v>46</v>
      </c>
      <c r="C53" s="110"/>
      <c r="D53" s="110"/>
      <c r="E53" s="110"/>
      <c r="F53" s="110"/>
      <c r="J53" s="58">
        <f>J49</f>
        <v>51904.76</v>
      </c>
      <c r="K53" s="58">
        <f>K49</f>
        <v>51904.76</v>
      </c>
      <c r="L53" s="58">
        <f>L49*0.91</f>
        <v>47233.331600000005</v>
      </c>
      <c r="M53" s="58">
        <f>M49*1.02</f>
        <v>52942.855200000005</v>
      </c>
      <c r="N53" s="58">
        <f>N49*0.95</f>
        <v>49309.522</v>
      </c>
      <c r="O53" s="58">
        <f>O49*0.97</f>
        <v>50347.6172</v>
      </c>
      <c r="P53" s="58">
        <v>59691</v>
      </c>
      <c r="Q53" s="58">
        <f>Q49*1.01</f>
        <v>52423.8076</v>
      </c>
      <c r="R53" s="58">
        <f>R49*0.9</f>
        <v>46714.284</v>
      </c>
      <c r="S53" s="58">
        <v>55537</v>
      </c>
      <c r="T53" s="58">
        <f>T49*1.05</f>
        <v>54499.99800000001</v>
      </c>
      <c r="U53" s="58">
        <v>50349</v>
      </c>
      <c r="V53" s="20">
        <f>SUM(J53:U53)</f>
        <v>622857.9356</v>
      </c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6"/>
      <c r="B54" s="6"/>
      <c r="C54" s="6"/>
      <c r="D54" s="6"/>
      <c r="E54" s="6"/>
      <c r="F54" s="6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19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6">
        <v>5</v>
      </c>
      <c r="B55" s="110" t="s">
        <v>47</v>
      </c>
      <c r="C55" s="110"/>
      <c r="D55" s="110"/>
      <c r="E55" s="110"/>
      <c r="F55" s="110"/>
      <c r="J55" s="58">
        <f aca="true" t="shared" si="2" ref="J55:O55">J51</f>
        <v>1584.5833333333333</v>
      </c>
      <c r="K55" s="58">
        <f t="shared" si="2"/>
        <v>1584.5833333333333</v>
      </c>
      <c r="L55" s="58">
        <f t="shared" si="2"/>
        <v>1584.5833333333333</v>
      </c>
      <c r="M55" s="58">
        <f t="shared" si="2"/>
        <v>1584.5833333333333</v>
      </c>
      <c r="N55" s="58">
        <f t="shared" si="2"/>
        <v>1584.5833333333333</v>
      </c>
      <c r="O55" s="58">
        <f t="shared" si="2"/>
        <v>1584.5833333333333</v>
      </c>
      <c r="P55" s="58">
        <f aca="true" t="shared" si="3" ref="P55:U55">P51</f>
        <v>1663</v>
      </c>
      <c r="Q55" s="58">
        <f t="shared" si="3"/>
        <v>1663</v>
      </c>
      <c r="R55" s="58">
        <f t="shared" si="3"/>
        <v>1663</v>
      </c>
      <c r="S55" s="58">
        <f t="shared" si="3"/>
        <v>1663</v>
      </c>
      <c r="T55" s="58">
        <f t="shared" si="3"/>
        <v>1663</v>
      </c>
      <c r="U55" s="58">
        <f t="shared" si="3"/>
        <v>1663</v>
      </c>
      <c r="V55" s="20">
        <f>SUM(J55:U55)</f>
        <v>19485.5</v>
      </c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6"/>
      <c r="B56" s="6"/>
      <c r="C56" s="6"/>
      <c r="D56" s="6"/>
      <c r="E56" s="6"/>
      <c r="F56" s="6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19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6">
        <v>6</v>
      </c>
      <c r="B57" s="110" t="s">
        <v>48</v>
      </c>
      <c r="C57" s="110"/>
      <c r="D57" s="110"/>
      <c r="E57" s="110"/>
      <c r="F57" s="110"/>
      <c r="J57" s="58">
        <f aca="true" t="shared" si="4" ref="J57:O57">SUM(J53:J56)</f>
        <v>53489.34333333334</v>
      </c>
      <c r="K57" s="58">
        <f t="shared" si="4"/>
        <v>53489.34333333334</v>
      </c>
      <c r="L57" s="58">
        <f t="shared" si="4"/>
        <v>48817.91493333334</v>
      </c>
      <c r="M57" s="58">
        <f t="shared" si="4"/>
        <v>54527.43853333334</v>
      </c>
      <c r="N57" s="58">
        <f t="shared" si="4"/>
        <v>50894.10533333333</v>
      </c>
      <c r="O57" s="58">
        <f t="shared" si="4"/>
        <v>51932.200533333336</v>
      </c>
      <c r="P57" s="58">
        <f aca="true" t="shared" si="5" ref="P57:U57">SUM(P53:P56)</f>
        <v>61354</v>
      </c>
      <c r="Q57" s="58">
        <f t="shared" si="5"/>
        <v>54086.8076</v>
      </c>
      <c r="R57" s="58">
        <f t="shared" si="5"/>
        <v>48377.284</v>
      </c>
      <c r="S57" s="58">
        <f t="shared" si="5"/>
        <v>57200</v>
      </c>
      <c r="T57" s="58">
        <f t="shared" si="5"/>
        <v>56162.99800000001</v>
      </c>
      <c r="U57" s="58">
        <f t="shared" si="5"/>
        <v>52012</v>
      </c>
      <c r="V57" s="20">
        <f>SUM(J57:U57)</f>
        <v>642343.4356000001</v>
      </c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6"/>
      <c r="B58" s="6"/>
      <c r="C58" s="6"/>
      <c r="D58" s="6"/>
      <c r="E58" s="6"/>
      <c r="F58" s="6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19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6">
        <v>7</v>
      </c>
      <c r="B59" s="110" t="s">
        <v>49</v>
      </c>
      <c r="C59" s="110"/>
      <c r="D59" s="110"/>
      <c r="E59" s="110"/>
      <c r="F59" s="110"/>
      <c r="J59" s="58">
        <f aca="true" t="shared" si="6" ref="J59:U59">O36</f>
        <v>10318.74</v>
      </c>
      <c r="K59" s="58">
        <f t="shared" si="6"/>
        <v>0</v>
      </c>
      <c r="L59" s="58">
        <f t="shared" si="6"/>
        <v>1848.65</v>
      </c>
      <c r="M59" s="58">
        <f t="shared" si="6"/>
        <v>0</v>
      </c>
      <c r="N59" s="58">
        <f t="shared" si="6"/>
        <v>0</v>
      </c>
      <c r="O59" s="58">
        <f t="shared" si="6"/>
        <v>106705.97</v>
      </c>
      <c r="P59" s="58">
        <f t="shared" si="6"/>
        <v>13802.02</v>
      </c>
      <c r="Q59" s="58">
        <f t="shared" si="6"/>
        <v>31133.98</v>
      </c>
      <c r="R59" s="58">
        <f t="shared" si="6"/>
        <v>6223.48</v>
      </c>
      <c r="S59" s="58">
        <f t="shared" si="6"/>
        <v>116272.54000000001</v>
      </c>
      <c r="T59" s="58">
        <f t="shared" si="6"/>
        <v>6243.79</v>
      </c>
      <c r="U59" s="58">
        <f t="shared" si="6"/>
        <v>116008.14</v>
      </c>
      <c r="V59" s="26">
        <f>SUM(J59:U59)</f>
        <v>408557.31</v>
      </c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6"/>
      <c r="B60" s="6"/>
      <c r="C60" s="6"/>
      <c r="D60" s="6"/>
      <c r="E60" s="6"/>
      <c r="F60" s="6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19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6">
        <v>8</v>
      </c>
      <c r="B61" s="110" t="s">
        <v>50</v>
      </c>
      <c r="C61" s="110"/>
      <c r="D61" s="110"/>
      <c r="E61" s="110"/>
      <c r="F61" s="110"/>
      <c r="J61" s="58">
        <f>J45+J57-J59</f>
        <v>-171655.39666666667</v>
      </c>
      <c r="K61" s="58">
        <f aca="true" t="shared" si="7" ref="K61:U61">J61+K57-K59</f>
        <v>-118166.05333333333</v>
      </c>
      <c r="L61" s="58">
        <f t="shared" si="7"/>
        <v>-71196.78839999999</v>
      </c>
      <c r="M61" s="58">
        <f t="shared" si="7"/>
        <v>-16669.34986666665</v>
      </c>
      <c r="N61" s="58">
        <f t="shared" si="7"/>
        <v>34224.755466666684</v>
      </c>
      <c r="O61" s="58">
        <f t="shared" si="7"/>
        <v>-20549.01399999998</v>
      </c>
      <c r="P61" s="58">
        <f t="shared" si="7"/>
        <v>27002.96600000002</v>
      </c>
      <c r="Q61" s="58">
        <f t="shared" si="7"/>
        <v>49955.79360000002</v>
      </c>
      <c r="R61" s="58">
        <f t="shared" si="7"/>
        <v>92109.59760000002</v>
      </c>
      <c r="S61" s="58">
        <f t="shared" si="7"/>
        <v>33037.05760000003</v>
      </c>
      <c r="T61" s="58">
        <f t="shared" si="7"/>
        <v>82956.26560000004</v>
      </c>
      <c r="U61" s="58">
        <f t="shared" si="7"/>
        <v>18960.125600000043</v>
      </c>
      <c r="V61" s="20">
        <f>J45-V59+V57</f>
        <v>18960.12560000003</v>
      </c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8"/>
      <c r="AC87" s="8"/>
      <c r="AD87" s="8"/>
      <c r="AE87" s="8"/>
      <c r="AF87" s="8"/>
      <c r="AG87" s="8"/>
      <c r="AH87" s="8"/>
      <c r="AI87" s="8"/>
      <c r="AJ87" s="8"/>
      <c r="AK87" s="8"/>
    </row>
  </sheetData>
  <sheetProtection/>
  <mergeCells count="38">
    <mergeCell ref="K13:Q13"/>
    <mergeCell ref="K14:Q14"/>
    <mergeCell ref="K16:Q16"/>
    <mergeCell ref="J19:M19"/>
    <mergeCell ref="B39:S40"/>
    <mergeCell ref="B45:F45"/>
    <mergeCell ref="B49:F49"/>
    <mergeCell ref="AB19:AB21"/>
    <mergeCell ref="H20:H21"/>
    <mergeCell ref="J20:J21"/>
    <mergeCell ref="K20:K21"/>
    <mergeCell ref="B61:F61"/>
    <mergeCell ref="B53:F53"/>
    <mergeCell ref="B55:F55"/>
    <mergeCell ref="B57:F57"/>
    <mergeCell ref="B59:F59"/>
    <mergeCell ref="D20:D21"/>
    <mergeCell ref="E20:E21"/>
    <mergeCell ref="F20:F21"/>
    <mergeCell ref="G20:G21"/>
    <mergeCell ref="B20:B21"/>
    <mergeCell ref="C20:C21"/>
    <mergeCell ref="K7:Q7"/>
    <mergeCell ref="K8:Q8"/>
    <mergeCell ref="K9:Q9"/>
    <mergeCell ref="K17:Q17"/>
    <mergeCell ref="K15:Q15"/>
    <mergeCell ref="K10:Q10"/>
    <mergeCell ref="K11:Q11"/>
    <mergeCell ref="K12:Q12"/>
    <mergeCell ref="I20:I21"/>
    <mergeCell ref="N20:N21"/>
    <mergeCell ref="L20:L21"/>
    <mergeCell ref="M20:M21"/>
    <mergeCell ref="K3:Q3"/>
    <mergeCell ref="K4:Q4"/>
    <mergeCell ref="K5:Q5"/>
    <mergeCell ref="K6:Q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2014-01-15T08:38:30Z</cp:lastPrinted>
  <dcterms:modified xsi:type="dcterms:W3CDTF">2014-01-21T05:17:28Z</dcterms:modified>
  <cp:category/>
  <cp:version/>
  <cp:contentType/>
  <cp:contentStatus/>
</cp:coreProperties>
</file>