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 35" sheetId="1" r:id="rId1"/>
  </sheets>
  <definedNames>
    <definedName name="_xlnm.Print_Area" localSheetId="0">'Ун 35'!$A$1:$AC$59</definedName>
  </definedNames>
  <calcPr fullCalcOnLoad="1"/>
</workbook>
</file>

<file path=xl/sharedStrings.xml><?xml version="1.0" encoding="utf-8"?>
<sst xmlns="http://schemas.openxmlformats.org/spreadsheetml/2006/main" count="108" uniqueCount="88">
  <si>
    <t>ул. Университетская, дом  35</t>
  </si>
  <si>
    <t>Дополнительная информация по дому</t>
  </si>
  <si>
    <t>Приведенная площадь (кв. м.)</t>
  </si>
  <si>
    <t>Количество квартир</t>
  </si>
  <si>
    <t>Места расположения э\щитовых в подъездах – 1 подъезд</t>
  </si>
  <si>
    <t>Количество жильцов</t>
  </si>
  <si>
    <t>Место расположения ввода ХВС, ГВС, отопления: подъезд 1</t>
  </si>
  <si>
    <t>Материал стен</t>
  </si>
  <si>
    <t>кирпич</t>
  </si>
  <si>
    <t>Место расположения приборов учета отопления и ГВС: подъезд 1 (торец)</t>
  </si>
  <si>
    <t>Год постройки</t>
  </si>
  <si>
    <t>Количество теплоузлов -1</t>
  </si>
  <si>
    <t>Этажность</t>
  </si>
  <si>
    <t xml:space="preserve">Принадлежность  ТОС: "Северное", Худякова Т.А. </t>
  </si>
  <si>
    <t>Подъезды</t>
  </si>
  <si>
    <t>Обслуживает ТУ №1 тел 41-85-09</t>
  </si>
  <si>
    <t>Площадь придомовой территории м2</t>
  </si>
  <si>
    <t>Мастер участка - Сазонов Виктор Степанович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</si>
  <si>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</si>
  <si>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</si>
  <si>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</si>
  <si>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</si>
  <si>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</si>
  <si>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</si>
  <si>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</si>
  <si>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</si>
  <si>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</si>
  <si>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</si>
  <si>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</si>
  <si>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</si>
  <si>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</si>
  <si>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</si>
  <si>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</si>
  <si>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</si>
  <si>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</si>
  <si>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</si>
  <si>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</si>
  <si>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</si>
  <si>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</si>
  <si>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</si>
  <si>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</si>
  <si>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</si>
  <si>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</si>
  <si>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</si>
  <si>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</si>
  <si>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</si>
  <si>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</si>
  <si>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-</t>
  </si>
  <si>
    <t>Реестр работ по текущему ремонту по видам и стоимости работ на 2012 год.</t>
  </si>
  <si>
    <t>1. Косметический ремонт подъезда (холл)</t>
  </si>
  <si>
    <t>2. Сварочные, сантехнические работы</t>
  </si>
  <si>
    <t>3. Электромонтажные работы</t>
  </si>
  <si>
    <t>5.Подготовка к отопительному сезону</t>
  </si>
  <si>
    <t>Электронный паспорт финансово-</t>
  </si>
  <si>
    <t xml:space="preserve">хозяйственной деятельности жилого дома </t>
  </si>
  <si>
    <t>Тариф на ТР 2011г.</t>
  </si>
  <si>
    <t>Перевыполнение  ТР  на  01.01.2012год.</t>
  </si>
  <si>
    <t>Дополнительные доходы на 2012г.</t>
  </si>
  <si>
    <t>Сумма  к выполнению ТР на 2012 год</t>
  </si>
  <si>
    <t>Тариф на ТР 2012г. -2,84</t>
  </si>
  <si>
    <t>6.Установка  новых почтовых ящиков</t>
  </si>
  <si>
    <t>7. Установка новых дверных блоков</t>
  </si>
  <si>
    <t>Электронный счет по текущему ремонту</t>
  </si>
  <si>
    <t>дома №35 по ул. Университетская</t>
  </si>
  <si>
    <t>Перевыполнение ТР на 01.01.2012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</si>
  <si>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</si>
  <si>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</si>
  <si>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</si>
  <si>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</si>
  <si>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</si>
  <si>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</si>
  <si>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</si>
  <si>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</si>
  <si>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План работ на 2012 г.</t>
  </si>
  <si>
    <t>единица работ</t>
  </si>
  <si>
    <t>Объем</t>
  </si>
  <si>
    <t>Сумма, руб</t>
  </si>
  <si>
    <t>дом</t>
  </si>
  <si>
    <t>теплоузел</t>
  </si>
  <si>
    <t>Цена на единицу работ, руб</t>
  </si>
  <si>
    <t>холл</t>
  </si>
  <si>
    <t>8.Ремонт мягкой кровли</t>
  </si>
  <si>
    <t>9. Устройство ограждения контейнеров</t>
  </si>
  <si>
    <t>10. Установка скамеек</t>
  </si>
  <si>
    <t>Старшие по подъезду – Новикова Л.И.</t>
  </si>
  <si>
    <t>11. Энергетическое обследование объекта.</t>
  </si>
  <si>
    <r>
      <t xml:space="preserve">4. Малярные работы </t>
    </r>
    <r>
      <rPr>
        <sz val="16"/>
        <color indexed="9"/>
        <rFont val="Times New Roman"/>
        <family val="1"/>
      </rPr>
      <t>(МАФ, контейнера 2шт.)</t>
    </r>
  </si>
  <si>
    <t>начислено прочих доходов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</si>
</sst>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  <numFmt numFmtId="168" formatCode="_-* #,##0.000_р_._-;\-* #,##0.000_р_._-;_-* &quot;-&quot;??_р_._-;_-@_-"/>
  </numFmts>
  <fonts count="44">
    <font>
      <sz val="10"/>
      <name val="Arial"/>
      <family val="2"/>
    </font>
    <font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6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/>
      <protection/>
    </xf>
    <xf numFmtId="0" fontId="6" fillId="0" borderId="0" xfId="33" applyFont="1" applyAlignment="1">
      <alignment horizontal="center"/>
      <protection/>
    </xf>
    <xf numFmtId="0" fontId="3" fillId="0" borderId="0" xfId="33" applyFont="1" applyBorder="1" applyAlignment="1">
      <alignment/>
      <protection/>
    </xf>
    <xf numFmtId="0" fontId="3" fillId="0" borderId="0" xfId="33" applyFont="1" applyBorder="1" applyAlignment="1">
      <alignment wrapText="1"/>
      <protection/>
    </xf>
    <xf numFmtId="0" fontId="3" fillId="0" borderId="10" xfId="33" applyFont="1" applyBorder="1">
      <alignment/>
      <protection/>
    </xf>
    <xf numFmtId="0" fontId="5" fillId="0" borderId="0" xfId="0" applyFont="1" applyAlignment="1">
      <alignment/>
    </xf>
    <xf numFmtId="0" fontId="3" fillId="0" borderId="0" xfId="33" applyFont="1" applyBorder="1" applyAlignment="1">
      <alignment horizontal="center"/>
      <protection/>
    </xf>
    <xf numFmtId="0" fontId="3" fillId="0" borderId="11" xfId="33" applyFont="1" applyBorder="1" applyAlignment="1">
      <alignment horizontal="left"/>
      <protection/>
    </xf>
    <xf numFmtId="0" fontId="3" fillId="0" borderId="11" xfId="33" applyFont="1" applyBorder="1" applyAlignment="1">
      <alignment horizontal="center"/>
      <protection/>
    </xf>
    <xf numFmtId="0" fontId="3" fillId="0" borderId="0" xfId="33" applyFont="1" applyFill="1" applyBorder="1" applyAlignment="1">
      <alignment/>
      <protection/>
    </xf>
    <xf numFmtId="0" fontId="3" fillId="0" borderId="0" xfId="33" applyFont="1" applyAlignment="1">
      <alignment horizontal="justify"/>
      <protection/>
    </xf>
    <xf numFmtId="166" fontId="3" fillId="0" borderId="11" xfId="59" applyNumberFormat="1" applyFont="1" applyBorder="1" applyAlignment="1">
      <alignment horizontal="center"/>
    </xf>
    <xf numFmtId="166" fontId="3" fillId="0" borderId="11" xfId="59" applyNumberFormat="1" applyFont="1" applyFill="1" applyBorder="1" applyAlignment="1">
      <alignment horizontal="center"/>
    </xf>
    <xf numFmtId="0" fontId="3" fillId="0" borderId="11" xfId="33" applyFont="1" applyBorder="1">
      <alignment/>
      <protection/>
    </xf>
    <xf numFmtId="0" fontId="5" fillId="0" borderId="0" xfId="33" applyFont="1" applyAlignment="1">
      <alignment horizontal="center"/>
      <protection/>
    </xf>
    <xf numFmtId="0" fontId="3" fillId="0" borderId="12" xfId="33" applyFont="1" applyBorder="1" applyAlignment="1">
      <alignment vertical="distributed" wrapText="1"/>
      <protection/>
    </xf>
    <xf numFmtId="0" fontId="3" fillId="0" borderId="12" xfId="33" applyFont="1" applyBorder="1" applyAlignment="1">
      <alignment/>
      <protection/>
    </xf>
    <xf numFmtId="3" fontId="3" fillId="0" borderId="12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13" xfId="33" applyFont="1" applyBorder="1">
      <alignment/>
      <protection/>
    </xf>
    <xf numFmtId="0" fontId="3" fillId="0" borderId="14" xfId="33" applyFont="1" applyBorder="1">
      <alignment/>
      <protection/>
    </xf>
    <xf numFmtId="0" fontId="3" fillId="0" borderId="10" xfId="33" applyFont="1" applyFill="1" applyBorder="1" applyAlignment="1">
      <alignment horizontal="center"/>
      <protection/>
    </xf>
    <xf numFmtId="0" fontId="3" fillId="0" borderId="15" xfId="33" applyFont="1" applyFill="1" applyBorder="1" applyAlignment="1">
      <alignment horizontal="center"/>
      <protection/>
    </xf>
    <xf numFmtId="0" fontId="3" fillId="0" borderId="10" xfId="33" applyFont="1" applyFill="1" applyBorder="1">
      <alignment/>
      <protection/>
    </xf>
    <xf numFmtId="0" fontId="3" fillId="0" borderId="15" xfId="33" applyFont="1" applyBorder="1">
      <alignment/>
      <protection/>
    </xf>
    <xf numFmtId="0" fontId="3" fillId="0" borderId="0" xfId="0" applyFont="1" applyAlignment="1">
      <alignment/>
    </xf>
    <xf numFmtId="0" fontId="2" fillId="0" borderId="0" xfId="33" applyFont="1" applyBorder="1" applyAlignment="1">
      <alignment vertical="center"/>
      <protection/>
    </xf>
    <xf numFmtId="0" fontId="3" fillId="0" borderId="0" xfId="33" applyFont="1" applyBorder="1">
      <alignment/>
      <protection/>
    </xf>
    <xf numFmtId="0" fontId="7" fillId="0" borderId="16" xfId="33" applyFont="1" applyBorder="1" applyAlignment="1">
      <alignment horizontal="justify" vertical="top" wrapText="1"/>
      <protection/>
    </xf>
    <xf numFmtId="0" fontId="7" fillId="0" borderId="10" xfId="33" applyFont="1" applyBorder="1" applyAlignment="1">
      <alignment vertical="top" wrapText="1"/>
      <protection/>
    </xf>
    <xf numFmtId="0" fontId="7" fillId="0" borderId="11" xfId="33" applyFont="1" applyBorder="1" applyAlignment="1">
      <alignment vertical="top" wrapText="1"/>
      <protection/>
    </xf>
    <xf numFmtId="0" fontId="7" fillId="0" borderId="17" xfId="33" applyFont="1" applyBorder="1" applyAlignment="1">
      <alignment vertical="top" wrapText="1"/>
      <protection/>
    </xf>
    <xf numFmtId="0" fontId="7" fillId="0" borderId="18" xfId="33" applyFont="1" applyFill="1" applyBorder="1" applyAlignment="1">
      <alignment horizontal="center" vertical="top" wrapText="1"/>
      <protection/>
    </xf>
    <xf numFmtId="165" fontId="7" fillId="0" borderId="10" xfId="59" applyNumberFormat="1" applyFont="1" applyFill="1" applyBorder="1" applyAlignment="1">
      <alignment horizontal="right" vertical="top" wrapText="1"/>
    </xf>
    <xf numFmtId="165" fontId="7" fillId="0" borderId="10" xfId="33" applyNumberFormat="1" applyFont="1" applyFill="1" applyBorder="1" applyAlignment="1">
      <alignment horizontal="right" vertical="top"/>
      <protection/>
    </xf>
    <xf numFmtId="165" fontId="7" fillId="0" borderId="10" xfId="33" applyNumberFormat="1" applyFont="1" applyFill="1" applyBorder="1" applyAlignment="1">
      <alignment horizontal="right" vertical="top" wrapText="1"/>
      <protection/>
    </xf>
    <xf numFmtId="165" fontId="7" fillId="0" borderId="10" xfId="33" applyNumberFormat="1" applyFont="1" applyBorder="1" applyAlignment="1">
      <alignment horizontal="right" vertical="top" wrapText="1"/>
      <protection/>
    </xf>
    <xf numFmtId="165" fontId="7" fillId="0" borderId="15" xfId="59" applyNumberFormat="1" applyFont="1" applyBorder="1" applyAlignment="1">
      <alignment horizontal="right" vertical="top" wrapText="1"/>
    </xf>
    <xf numFmtId="0" fontId="8" fillId="0" borderId="19" xfId="33" applyFont="1" applyBorder="1" applyAlignment="1">
      <alignment vertical="top" wrapText="1"/>
      <protection/>
    </xf>
    <xf numFmtId="0" fontId="8" fillId="0" borderId="10" xfId="33" applyFont="1" applyBorder="1" applyAlignment="1">
      <alignment vertical="top" wrapText="1"/>
      <protection/>
    </xf>
    <xf numFmtId="164" fontId="7" fillId="0" borderId="10" xfId="33" applyNumberFormat="1" applyFont="1" applyBorder="1" applyAlignment="1">
      <alignment vertical="top" wrapText="1"/>
      <protection/>
    </xf>
    <xf numFmtId="165" fontId="7" fillId="0" borderId="10" xfId="59" applyNumberFormat="1" applyFont="1" applyFill="1" applyBorder="1" applyAlignment="1">
      <alignment horizontal="right" vertical="top"/>
    </xf>
    <xf numFmtId="165" fontId="7" fillId="0" borderId="10" xfId="33" applyNumberFormat="1" applyFont="1" applyBorder="1" applyAlignment="1">
      <alignment horizontal="right" vertical="top"/>
      <protection/>
    </xf>
    <xf numFmtId="165" fontId="7" fillId="0" borderId="15" xfId="33" applyNumberFormat="1" applyFont="1" applyBorder="1" applyAlignment="1">
      <alignment horizontal="right" vertical="top" wrapText="1"/>
      <protection/>
    </xf>
    <xf numFmtId="0" fontId="7" fillId="0" borderId="12" xfId="33" applyFont="1" applyBorder="1" applyAlignment="1">
      <alignment vertical="top" wrapText="1"/>
      <protection/>
    </xf>
    <xf numFmtId="0" fontId="8" fillId="0" borderId="20" xfId="33" applyFont="1" applyBorder="1" applyAlignment="1">
      <alignment vertical="top" wrapText="1"/>
      <protection/>
    </xf>
    <xf numFmtId="0" fontId="8" fillId="0" borderId="21" xfId="33" applyFont="1" applyBorder="1" applyAlignment="1">
      <alignment vertical="top" wrapText="1"/>
      <protection/>
    </xf>
    <xf numFmtId="164" fontId="7" fillId="0" borderId="21" xfId="33" applyNumberFormat="1" applyFont="1" applyBorder="1" applyAlignment="1">
      <alignment vertical="top" wrapText="1"/>
      <protection/>
    </xf>
    <xf numFmtId="0" fontId="8" fillId="0" borderId="22" xfId="33" applyFont="1" applyBorder="1" applyAlignment="1">
      <alignment vertical="top" wrapText="1"/>
      <protection/>
    </xf>
    <xf numFmtId="0" fontId="7" fillId="0" borderId="23" xfId="33" applyFont="1" applyBorder="1" applyAlignment="1">
      <alignment vertical="top" wrapText="1"/>
      <protection/>
    </xf>
    <xf numFmtId="0" fontId="7" fillId="0" borderId="16" xfId="33" applyFont="1" applyFill="1" applyBorder="1" applyAlignment="1">
      <alignment horizontal="center" vertical="top" wrapText="1"/>
      <protection/>
    </xf>
    <xf numFmtId="165" fontId="7" fillId="0" borderId="21" xfId="59" applyNumberFormat="1" applyFont="1" applyFill="1" applyBorder="1" applyAlignment="1">
      <alignment horizontal="right" vertical="top"/>
    </xf>
    <xf numFmtId="165" fontId="7" fillId="0" borderId="21" xfId="33" applyNumberFormat="1" applyFont="1" applyFill="1" applyBorder="1" applyAlignment="1">
      <alignment horizontal="right" vertical="top"/>
      <protection/>
    </xf>
    <xf numFmtId="165" fontId="7" fillId="0" borderId="21" xfId="33" applyNumberFormat="1" applyFont="1" applyBorder="1" applyAlignment="1">
      <alignment horizontal="right" vertical="top"/>
      <protection/>
    </xf>
    <xf numFmtId="165" fontId="7" fillId="0" borderId="24" xfId="33" applyNumberFormat="1" applyFont="1" applyBorder="1" applyAlignment="1">
      <alignment horizontal="right" vertical="top" wrapText="1"/>
      <protection/>
    </xf>
    <xf numFmtId="0" fontId="8" fillId="0" borderId="11" xfId="33" applyFont="1" applyBorder="1" applyAlignment="1">
      <alignment vertical="top" wrapText="1"/>
      <protection/>
    </xf>
    <xf numFmtId="0" fontId="8" fillId="0" borderId="25" xfId="33" applyFont="1" applyBorder="1" applyAlignment="1">
      <alignment vertical="top" wrapText="1"/>
      <protection/>
    </xf>
    <xf numFmtId="0" fontId="8" fillId="0" borderId="26" xfId="33" applyFont="1" applyBorder="1" applyAlignment="1">
      <alignment vertical="top" wrapText="1"/>
      <protection/>
    </xf>
    <xf numFmtId="0" fontId="8" fillId="0" borderId="27" xfId="33" applyFont="1" applyBorder="1" applyAlignment="1">
      <alignment vertical="top" wrapText="1"/>
      <protection/>
    </xf>
    <xf numFmtId="0" fontId="8" fillId="0" borderId="28" xfId="33" applyFont="1" applyBorder="1" applyAlignment="1">
      <alignment vertical="top" wrapText="1"/>
      <protection/>
    </xf>
    <xf numFmtId="0" fontId="8" fillId="0" borderId="29" xfId="33" applyFont="1" applyBorder="1" applyAlignment="1">
      <alignment vertical="top" wrapText="1"/>
      <protection/>
    </xf>
    <xf numFmtId="0" fontId="7" fillId="0" borderId="0" xfId="33" applyFont="1">
      <alignment/>
      <protection/>
    </xf>
    <xf numFmtId="0" fontId="8" fillId="0" borderId="0" xfId="33" applyFont="1" applyBorder="1" applyAlignment="1">
      <alignment vertical="top" wrapText="1"/>
      <protection/>
    </xf>
    <xf numFmtId="0" fontId="7" fillId="0" borderId="0" xfId="33" applyFont="1" applyAlignment="1">
      <alignment horizontal="center"/>
      <protection/>
    </xf>
    <xf numFmtId="0" fontId="7" fillId="0" borderId="0" xfId="33" applyFont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 horizontal="right" vertical="top"/>
    </xf>
    <xf numFmtId="1" fontId="8" fillId="0" borderId="11" xfId="0" applyNumberFormat="1" applyFont="1" applyBorder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" fontId="8" fillId="0" borderId="0" xfId="0" applyNumberFormat="1" applyFont="1" applyAlignment="1">
      <alignment horizontal="right" vertical="top"/>
    </xf>
    <xf numFmtId="0" fontId="7" fillId="0" borderId="30" xfId="33" applyFont="1" applyFill="1" applyBorder="1" applyAlignment="1">
      <alignment horizontal="center" vertical="top" wrapText="1"/>
      <protection/>
    </xf>
    <xf numFmtId="165" fontId="7" fillId="0" borderId="26" xfId="59" applyNumberFormat="1" applyFont="1" applyBorder="1" applyAlignment="1">
      <alignment horizontal="right"/>
    </xf>
    <xf numFmtId="165" fontId="7" fillId="0" borderId="26" xfId="33" applyNumberFormat="1" applyFont="1" applyBorder="1" applyAlignment="1">
      <alignment horizontal="right"/>
      <protection/>
    </xf>
    <xf numFmtId="165" fontId="7" fillId="0" borderId="31" xfId="33" applyNumberFormat="1" applyFont="1" applyBorder="1" applyAlignment="1">
      <alignment horizontal="right" vertical="distributed" wrapText="1"/>
      <protection/>
    </xf>
    <xf numFmtId="0" fontId="7" fillId="0" borderId="0" xfId="0" applyFont="1" applyAlignment="1">
      <alignment horizontal="left"/>
    </xf>
    <xf numFmtId="0" fontId="5" fillId="0" borderId="11" xfId="33" applyFont="1" applyFill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1" xfId="33" applyFont="1" applyFill="1" applyBorder="1" applyAlignment="1">
      <alignment horizontal="left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3" fillId="0" borderId="18" xfId="33" applyFont="1" applyFill="1" applyBorder="1" applyAlignment="1">
      <alignment horizontal="center" vertical="top" wrapText="1"/>
      <protection/>
    </xf>
    <xf numFmtId="0" fontId="3" fillId="0" borderId="32" xfId="33" applyFont="1" applyBorder="1" applyAlignment="1">
      <alignment horizontal="center" wrapText="1"/>
      <protection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33" applyFont="1" applyBorder="1" applyAlignment="1">
      <alignment horizontal="center" vertical="top" wrapText="1"/>
      <protection/>
    </xf>
    <xf numFmtId="0" fontId="3" fillId="0" borderId="35" xfId="0" applyFont="1" applyBorder="1" applyAlignment="1">
      <alignment horizontal="center" vertical="top" wrapText="1"/>
    </xf>
    <xf numFmtId="0" fontId="3" fillId="0" borderId="36" xfId="33" applyFont="1" applyBorder="1" applyAlignment="1">
      <alignment horizontal="center" vertical="top" wrapText="1"/>
      <protection/>
    </xf>
    <xf numFmtId="0" fontId="3" fillId="0" borderId="35" xfId="33" applyFont="1" applyBorder="1" applyAlignment="1">
      <alignment horizontal="center" vertical="top" wrapText="1"/>
      <protection/>
    </xf>
    <xf numFmtId="0" fontId="3" fillId="0" borderId="37" xfId="33" applyFont="1" applyBorder="1" applyAlignment="1">
      <alignment horizontal="center" vertical="top" wrapText="1"/>
      <protection/>
    </xf>
    <xf numFmtId="0" fontId="3" fillId="0" borderId="37" xfId="0" applyFont="1" applyBorder="1" applyAlignment="1">
      <alignment horizontal="center" vertical="top" wrapText="1"/>
    </xf>
    <xf numFmtId="0" fontId="3" fillId="0" borderId="38" xfId="33" applyFont="1" applyBorder="1" applyAlignment="1">
      <alignment horizontal="center" vertical="center"/>
      <protection/>
    </xf>
    <xf numFmtId="0" fontId="3" fillId="0" borderId="39" xfId="33" applyFont="1" applyBorder="1" applyAlignment="1">
      <alignment horizontal="center" vertical="center"/>
      <protection/>
    </xf>
    <xf numFmtId="0" fontId="3" fillId="0" borderId="40" xfId="33" applyFont="1" applyBorder="1" applyAlignment="1">
      <alignment horizontal="center" vertical="center"/>
      <protection/>
    </xf>
    <xf numFmtId="0" fontId="5" fillId="0" borderId="0" xfId="33" applyFont="1" applyFill="1" applyBorder="1" applyAlignment="1">
      <alignment horizontal="center"/>
      <protection/>
    </xf>
    <xf numFmtId="0" fontId="3" fillId="0" borderId="18" xfId="33" applyFont="1" applyBorder="1" applyAlignment="1">
      <alignment vertical="top" wrapText="1"/>
      <protection/>
    </xf>
    <xf numFmtId="0" fontId="3" fillId="0" borderId="10" xfId="33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2"/>
  <sheetViews>
    <sheetView tabSelected="1" view="pageBreakPreview" zoomScale="59" zoomScaleNormal="75" zoomScaleSheetLayoutView="59" zoomScalePageLayoutView="0" workbookViewId="0" topLeftCell="A32">
      <selection activeCell="W51" sqref="W51"/>
    </sheetView>
  </sheetViews>
  <sheetFormatPr defaultColWidth="8.7109375" defaultRowHeight="12.75"/>
  <cols>
    <col min="1" max="1" width="5.28125" style="3" customWidth="1"/>
    <col min="2" max="2" width="45.8515625" style="3" customWidth="1"/>
    <col min="3" max="11" width="0" style="3" hidden="1" customWidth="1"/>
    <col min="12" max="12" width="14.8515625" style="6" customWidth="1"/>
    <col min="13" max="15" width="13.421875" style="3" customWidth="1"/>
    <col min="16" max="16" width="13.7109375" style="3" customWidth="1"/>
    <col min="17" max="17" width="18.57421875" style="3" customWidth="1"/>
    <col min="18" max="19" width="16.28125" style="3" customWidth="1"/>
    <col min="20" max="20" width="14.57421875" style="3" customWidth="1"/>
    <col min="21" max="21" width="14.7109375" style="3" customWidth="1"/>
    <col min="22" max="22" width="16.00390625" style="3" customWidth="1"/>
    <col min="23" max="23" width="18.00390625" style="3" customWidth="1"/>
    <col min="24" max="24" width="17.00390625" style="3" customWidth="1"/>
    <col min="25" max="25" width="16.140625" style="3" customWidth="1"/>
    <col min="26" max="26" width="16.28125" style="3" customWidth="1"/>
    <col min="27" max="27" width="17.140625" style="3" customWidth="1"/>
    <col min="28" max="28" width="15.421875" style="3" customWidth="1"/>
    <col min="29" max="29" width="17.57421875" style="3" customWidth="1"/>
    <col min="30" max="16384" width="8.7109375" style="3" customWidth="1"/>
  </cols>
  <sheetData>
    <row r="1" spans="1:33" ht="15.75">
      <c r="A1" s="4"/>
      <c r="B1" s="7" t="s">
        <v>53</v>
      </c>
      <c r="C1" s="7"/>
      <c r="D1" s="7"/>
      <c r="E1" s="7"/>
      <c r="F1" s="7"/>
      <c r="G1" s="7"/>
      <c r="H1" s="7"/>
      <c r="I1" s="7"/>
      <c r="J1" s="7"/>
      <c r="K1" s="7"/>
      <c r="L1" s="7" t="s">
        <v>54</v>
      </c>
      <c r="M1" s="7"/>
      <c r="N1" s="7"/>
      <c r="O1" s="7"/>
      <c r="P1" s="7"/>
      <c r="Q1" s="7"/>
      <c r="R1" s="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.75">
      <c r="A2" s="4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.75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4" t="s">
        <v>1</v>
      </c>
      <c r="N3" s="104"/>
      <c r="O3" s="104"/>
      <c r="P3" s="104"/>
      <c r="Q3" s="104"/>
      <c r="R3" s="104"/>
      <c r="S3" s="104"/>
      <c r="T3" s="4"/>
      <c r="U3" s="1"/>
      <c r="V3" s="1"/>
      <c r="W3" s="1"/>
      <c r="X3" s="1"/>
      <c r="Y3" s="4"/>
      <c r="Z3" s="4"/>
      <c r="AA3" s="4"/>
      <c r="AB3" s="4"/>
      <c r="AC3" s="4"/>
      <c r="AD3" s="4"/>
      <c r="AE3" s="4"/>
      <c r="AF3" s="4"/>
      <c r="AG3" s="4"/>
    </row>
    <row r="4" spans="1:33" ht="15.75">
      <c r="A4" s="4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3">
        <v>4776.3</v>
      </c>
      <c r="M4" s="89" t="s">
        <v>84</v>
      </c>
      <c r="N4" s="89"/>
      <c r="O4" s="89"/>
      <c r="P4" s="89"/>
      <c r="Q4" s="89"/>
      <c r="R4" s="89"/>
      <c r="S4" s="89"/>
      <c r="T4" s="89"/>
      <c r="U4" s="14"/>
      <c r="V4" s="14"/>
      <c r="W4" s="14"/>
      <c r="X4" s="14"/>
      <c r="Y4" s="14"/>
      <c r="Z4" s="4"/>
      <c r="AA4" s="4"/>
      <c r="AB4" s="4"/>
      <c r="AC4" s="4"/>
      <c r="AD4" s="4"/>
      <c r="AE4" s="4"/>
      <c r="AF4" s="4"/>
      <c r="AG4" s="4"/>
    </row>
    <row r="5" spans="1:33" ht="15.75">
      <c r="A5" s="4"/>
      <c r="B5" s="12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3">
        <v>137</v>
      </c>
      <c r="M5" s="89" t="s">
        <v>4</v>
      </c>
      <c r="N5" s="89"/>
      <c r="O5" s="89"/>
      <c r="P5" s="89"/>
      <c r="Q5" s="89"/>
      <c r="R5" s="89"/>
      <c r="S5" s="89"/>
      <c r="T5" s="89"/>
      <c r="U5" s="1"/>
      <c r="V5" s="1"/>
      <c r="W5" s="1"/>
      <c r="X5" s="1"/>
      <c r="Y5" s="4"/>
      <c r="Z5" s="4"/>
      <c r="AA5" s="4"/>
      <c r="AB5" s="4"/>
      <c r="AC5" s="4"/>
      <c r="AD5" s="4"/>
      <c r="AE5" s="4"/>
      <c r="AF5" s="4"/>
      <c r="AG5" s="4"/>
    </row>
    <row r="6" spans="1:33" ht="15.75">
      <c r="A6" s="4"/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3">
        <v>196</v>
      </c>
      <c r="M6" s="89" t="s">
        <v>6</v>
      </c>
      <c r="N6" s="89"/>
      <c r="O6" s="89"/>
      <c r="P6" s="89"/>
      <c r="Q6" s="89"/>
      <c r="R6" s="89"/>
      <c r="S6" s="89"/>
      <c r="T6" s="89"/>
      <c r="U6" s="1"/>
      <c r="V6" s="1"/>
      <c r="W6" s="1"/>
      <c r="X6" s="1"/>
      <c r="Y6" s="4"/>
      <c r="Z6" s="4"/>
      <c r="AA6" s="4"/>
      <c r="AB6" s="4"/>
      <c r="AC6" s="4"/>
      <c r="AD6" s="4"/>
      <c r="AE6" s="4"/>
      <c r="AF6" s="4"/>
      <c r="AG6" s="4"/>
    </row>
    <row r="7" spans="1:33" ht="15.75">
      <c r="A7" s="4"/>
      <c r="B7" s="12" t="s">
        <v>7</v>
      </c>
      <c r="C7" s="12"/>
      <c r="D7" s="12"/>
      <c r="E7" s="12"/>
      <c r="F7" s="12"/>
      <c r="G7" s="12"/>
      <c r="H7" s="12"/>
      <c r="I7" s="12"/>
      <c r="J7" s="12"/>
      <c r="K7" s="12"/>
      <c r="L7" s="13" t="s">
        <v>8</v>
      </c>
      <c r="M7" s="89" t="s">
        <v>9</v>
      </c>
      <c r="N7" s="89"/>
      <c r="O7" s="89"/>
      <c r="P7" s="89"/>
      <c r="Q7" s="89"/>
      <c r="R7" s="89"/>
      <c r="S7" s="89"/>
      <c r="T7" s="89"/>
      <c r="U7" s="1"/>
      <c r="V7" s="1"/>
      <c r="W7" s="1"/>
      <c r="X7" s="1"/>
      <c r="Y7" s="4"/>
      <c r="Z7" s="4"/>
      <c r="AA7" s="4"/>
      <c r="AB7" s="4"/>
      <c r="AC7" s="4"/>
      <c r="AD7" s="4"/>
      <c r="AE7" s="4"/>
      <c r="AF7" s="4"/>
      <c r="AG7" s="4"/>
    </row>
    <row r="8" spans="1:33" ht="15.75">
      <c r="A8" s="4"/>
      <c r="B8" s="12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3">
        <v>1988</v>
      </c>
      <c r="M8" s="89" t="s">
        <v>11</v>
      </c>
      <c r="N8" s="89"/>
      <c r="O8" s="89"/>
      <c r="P8" s="89"/>
      <c r="Q8" s="89"/>
      <c r="R8" s="89"/>
      <c r="S8" s="89"/>
      <c r="T8" s="89"/>
      <c r="U8" s="1"/>
      <c r="V8" s="1"/>
      <c r="W8" s="1"/>
      <c r="X8" s="1"/>
      <c r="Y8" s="4"/>
      <c r="Z8" s="4"/>
      <c r="AA8" s="4"/>
      <c r="AB8" s="4"/>
      <c r="AC8" s="4"/>
      <c r="AD8" s="4"/>
      <c r="AE8" s="4"/>
      <c r="AF8" s="4"/>
      <c r="AG8" s="4"/>
    </row>
    <row r="9" spans="1:33" ht="15.75">
      <c r="A9" s="4"/>
      <c r="B9" s="12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3">
        <v>9</v>
      </c>
      <c r="M9" s="89" t="s">
        <v>13</v>
      </c>
      <c r="N9" s="89"/>
      <c r="O9" s="89"/>
      <c r="P9" s="89"/>
      <c r="Q9" s="89"/>
      <c r="R9" s="89"/>
      <c r="S9" s="89"/>
      <c r="T9" s="89"/>
      <c r="U9" s="15"/>
      <c r="V9" s="15"/>
      <c r="W9" s="15"/>
      <c r="X9" s="1"/>
      <c r="Y9" s="4"/>
      <c r="Z9" s="4"/>
      <c r="AA9" s="4"/>
      <c r="AB9" s="4"/>
      <c r="AC9" s="4"/>
      <c r="AD9" s="4"/>
      <c r="AE9" s="4"/>
      <c r="AF9" s="4"/>
      <c r="AG9" s="4"/>
    </row>
    <row r="10" spans="1:33" ht="15.75">
      <c r="A10" s="4"/>
      <c r="B10" s="12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3">
        <v>1</v>
      </c>
      <c r="M10" s="89" t="s">
        <v>15</v>
      </c>
      <c r="N10" s="89"/>
      <c r="O10" s="89"/>
      <c r="P10" s="89"/>
      <c r="Q10" s="89"/>
      <c r="R10" s="89"/>
      <c r="S10" s="89"/>
      <c r="T10" s="89"/>
      <c r="U10" s="1"/>
      <c r="V10" s="1"/>
      <c r="W10" s="1"/>
      <c r="X10" s="1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.75">
      <c r="A11" s="4"/>
      <c r="B11" s="12" t="s">
        <v>16</v>
      </c>
      <c r="C11" s="12"/>
      <c r="D11" s="12"/>
      <c r="E11" s="12"/>
      <c r="F11" s="12"/>
      <c r="G11" s="12"/>
      <c r="H11" s="12"/>
      <c r="I11" s="12"/>
      <c r="J11" s="12"/>
      <c r="K11" s="12"/>
      <c r="L11" s="13">
        <v>850.3</v>
      </c>
      <c r="M11" s="89" t="s">
        <v>17</v>
      </c>
      <c r="N11" s="89"/>
      <c r="O11" s="89"/>
      <c r="P11" s="89"/>
      <c r="Q11" s="89"/>
      <c r="R11" s="89"/>
      <c r="S11" s="89"/>
      <c r="T11" s="89"/>
      <c r="U11" s="1"/>
      <c r="V11" s="1"/>
      <c r="W11" s="1"/>
      <c r="X11" s="1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5.75">
      <c r="A12" s="4"/>
      <c r="B12" s="12" t="s">
        <v>18</v>
      </c>
      <c r="C12" s="12"/>
      <c r="D12" s="12"/>
      <c r="E12" s="12"/>
      <c r="F12" s="12"/>
      <c r="G12" s="12"/>
      <c r="H12" s="12"/>
      <c r="I12" s="12"/>
      <c r="J12" s="12"/>
      <c r="K12" s="12"/>
      <c r="L12" s="13">
        <v>940</v>
      </c>
      <c r="M12" s="87"/>
      <c r="N12" s="87"/>
      <c r="O12" s="87"/>
      <c r="P12" s="87"/>
      <c r="Q12" s="87"/>
      <c r="R12" s="87"/>
      <c r="S12" s="87"/>
      <c r="T12" s="87"/>
      <c r="U12" s="1"/>
      <c r="V12" s="1"/>
      <c r="W12" s="1"/>
      <c r="X12" s="1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.75">
      <c r="A13" s="4"/>
      <c r="B13" s="12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3">
        <v>1510</v>
      </c>
      <c r="M13" s="87"/>
      <c r="N13" s="87"/>
      <c r="O13" s="87"/>
      <c r="P13" s="87"/>
      <c r="Q13" s="87"/>
      <c r="R13" s="87"/>
      <c r="S13" s="87"/>
      <c r="T13" s="87"/>
      <c r="U13" s="1"/>
      <c r="V13" s="1"/>
      <c r="W13" s="1"/>
      <c r="X13" s="1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.75">
      <c r="A14" s="4"/>
      <c r="B14" s="12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3">
        <v>1</v>
      </c>
      <c r="M14" s="88"/>
      <c r="N14" s="88"/>
      <c r="O14" s="88"/>
      <c r="P14" s="88"/>
      <c r="Q14" s="88"/>
      <c r="R14" s="88"/>
      <c r="S14" s="88"/>
      <c r="T14" s="88"/>
      <c r="U14" s="1"/>
      <c r="V14" s="1"/>
      <c r="W14" s="1"/>
      <c r="X14" s="1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5.75">
      <c r="A15" s="4"/>
      <c r="B15" s="12" t="s">
        <v>55</v>
      </c>
      <c r="C15" s="12"/>
      <c r="D15" s="12"/>
      <c r="E15" s="12"/>
      <c r="F15" s="12"/>
      <c r="G15" s="12"/>
      <c r="H15" s="12"/>
      <c r="I15" s="12"/>
      <c r="J15" s="12"/>
      <c r="K15" s="12"/>
      <c r="L15" s="16">
        <v>153010</v>
      </c>
      <c r="M15" s="88"/>
      <c r="N15" s="88"/>
      <c r="O15" s="88"/>
      <c r="P15" s="88"/>
      <c r="Q15" s="88"/>
      <c r="R15" s="88"/>
      <c r="S15" s="88"/>
      <c r="T15" s="88"/>
      <c r="U15" s="1"/>
      <c r="V15" s="1"/>
      <c r="W15" s="1"/>
      <c r="X15" s="1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.75">
      <c r="A16" s="4"/>
      <c r="B16" s="12" t="s">
        <v>56</v>
      </c>
      <c r="C16" s="12"/>
      <c r="D16" s="12"/>
      <c r="E16" s="12"/>
      <c r="F16" s="12"/>
      <c r="G16" s="12"/>
      <c r="H16" s="12"/>
      <c r="I16" s="12"/>
      <c r="J16" s="12"/>
      <c r="K16" s="12"/>
      <c r="L16" s="16">
        <v>86680</v>
      </c>
      <c r="M16" s="88"/>
      <c r="N16" s="88"/>
      <c r="O16" s="88"/>
      <c r="P16" s="88"/>
      <c r="Q16" s="88"/>
      <c r="R16" s="88"/>
      <c r="S16" s="88"/>
      <c r="T16" s="88"/>
      <c r="U16" s="1"/>
      <c r="V16" s="1"/>
      <c r="W16" s="1"/>
      <c r="X16" s="1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5.75">
      <c r="A17" s="4"/>
      <c r="B17" s="12" t="s">
        <v>59</v>
      </c>
      <c r="C17" s="12"/>
      <c r="D17" s="12"/>
      <c r="E17" s="12"/>
      <c r="F17" s="12"/>
      <c r="G17" s="12"/>
      <c r="H17" s="12"/>
      <c r="I17" s="12"/>
      <c r="J17" s="12"/>
      <c r="K17" s="12"/>
      <c r="L17" s="16">
        <f>L15</f>
        <v>153010</v>
      </c>
      <c r="M17" s="88"/>
      <c r="N17" s="88"/>
      <c r="O17" s="88"/>
      <c r="P17" s="88"/>
      <c r="Q17" s="88"/>
      <c r="R17" s="88"/>
      <c r="S17" s="88"/>
      <c r="T17" s="88"/>
      <c r="U17" s="1"/>
      <c r="V17" s="1"/>
      <c r="W17" s="1"/>
      <c r="X17" s="1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5.75">
      <c r="A18" s="4"/>
      <c r="B18" s="12" t="s">
        <v>57</v>
      </c>
      <c r="C18" s="12"/>
      <c r="D18" s="12"/>
      <c r="E18" s="12"/>
      <c r="F18" s="12"/>
      <c r="G18" s="12"/>
      <c r="H18" s="12"/>
      <c r="I18" s="12"/>
      <c r="J18" s="12"/>
      <c r="K18" s="12"/>
      <c r="L18" s="17">
        <v>6230</v>
      </c>
      <c r="M18" s="88"/>
      <c r="N18" s="88"/>
      <c r="O18" s="88"/>
      <c r="P18" s="88"/>
      <c r="Q18" s="88"/>
      <c r="R18" s="88"/>
      <c r="S18" s="88"/>
      <c r="T18" s="88"/>
      <c r="U18" s="1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5.75">
      <c r="A19" s="4"/>
      <c r="B19" s="18" t="s">
        <v>58</v>
      </c>
      <c r="C19" s="18"/>
      <c r="D19" s="18"/>
      <c r="E19" s="18"/>
      <c r="F19" s="18"/>
      <c r="G19" s="18"/>
      <c r="H19" s="18"/>
      <c r="I19" s="18"/>
      <c r="J19" s="18"/>
      <c r="K19" s="18"/>
      <c r="L19" s="17">
        <v>72186</v>
      </c>
      <c r="M19" s="88"/>
      <c r="N19" s="88"/>
      <c r="O19" s="88"/>
      <c r="P19" s="88"/>
      <c r="Q19" s="88"/>
      <c r="R19" s="88"/>
      <c r="S19" s="88"/>
      <c r="T19" s="88"/>
      <c r="U19" s="1"/>
      <c r="V19" s="1"/>
      <c r="W19" s="1"/>
      <c r="X19" s="1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6.5" thickBot="1">
      <c r="A20" s="4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90"/>
      <c r="N20" s="90"/>
      <c r="O20" s="90"/>
      <c r="P20" s="90"/>
      <c r="Q20" s="90"/>
      <c r="R20" s="90"/>
      <c r="S20" s="90"/>
      <c r="T20" s="90"/>
      <c r="U20" s="5"/>
      <c r="V20" s="5"/>
      <c r="W20" s="5"/>
      <c r="X20" s="5"/>
      <c r="Y20" s="5"/>
      <c r="Z20" s="4"/>
      <c r="AA20" s="4"/>
      <c r="AB20" s="4"/>
      <c r="AC20" s="4"/>
      <c r="AD20" s="4"/>
      <c r="AE20" s="4"/>
      <c r="AF20" s="4"/>
      <c r="AG20" s="4"/>
    </row>
    <row r="21" spans="1:47" s="2" customFormat="1" ht="16.5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92" t="s">
        <v>73</v>
      </c>
      <c r="M21" s="93"/>
      <c r="N21" s="93"/>
      <c r="O21" s="94"/>
      <c r="P21" s="101" t="s">
        <v>48</v>
      </c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3"/>
      <c r="AD21" s="23"/>
      <c r="AE21" s="23"/>
      <c r="AF21" s="23"/>
      <c r="AG21" s="23"/>
      <c r="AM21" s="31"/>
      <c r="AN21" s="31"/>
      <c r="AO21" s="31"/>
      <c r="AP21" s="31"/>
      <c r="AQ21" s="31"/>
      <c r="AR21" s="32"/>
      <c r="AS21" s="1"/>
      <c r="AT21" s="1"/>
      <c r="AU21" s="1"/>
    </row>
    <row r="22" spans="1:33" s="2" customFormat="1" ht="15.75">
      <c r="A22" s="1"/>
      <c r="B22" s="105" t="s">
        <v>21</v>
      </c>
      <c r="C22" s="106" t="s">
        <v>22</v>
      </c>
      <c r="D22" s="106" t="s">
        <v>23</v>
      </c>
      <c r="E22" s="106" t="s">
        <v>24</v>
      </c>
      <c r="F22" s="106" t="s">
        <v>25</v>
      </c>
      <c r="G22" s="106" t="s">
        <v>26</v>
      </c>
      <c r="H22" s="106" t="s">
        <v>27</v>
      </c>
      <c r="I22" s="106" t="s">
        <v>28</v>
      </c>
      <c r="J22" s="106" t="s">
        <v>29</v>
      </c>
      <c r="K22" s="106" t="s">
        <v>30</v>
      </c>
      <c r="L22" s="95" t="s">
        <v>74</v>
      </c>
      <c r="M22" s="97" t="s">
        <v>75</v>
      </c>
      <c r="N22" s="97" t="s">
        <v>79</v>
      </c>
      <c r="O22" s="99" t="s">
        <v>76</v>
      </c>
      <c r="P22" s="91" t="s">
        <v>31</v>
      </c>
      <c r="Q22" s="26" t="s">
        <v>32</v>
      </c>
      <c r="R22" s="26" t="s">
        <v>33</v>
      </c>
      <c r="S22" s="26" t="s">
        <v>34</v>
      </c>
      <c r="T22" s="26" t="s">
        <v>35</v>
      </c>
      <c r="U22" s="26" t="s">
        <v>36</v>
      </c>
      <c r="V22" s="26" t="s">
        <v>37</v>
      </c>
      <c r="W22" s="26" t="s">
        <v>38</v>
      </c>
      <c r="X22" s="26" t="s">
        <v>39</v>
      </c>
      <c r="Y22" s="26" t="s">
        <v>40</v>
      </c>
      <c r="Z22" s="26" t="s">
        <v>41</v>
      </c>
      <c r="AA22" s="26" t="s">
        <v>42</v>
      </c>
      <c r="AB22" s="26" t="s">
        <v>43</v>
      </c>
      <c r="AC22" s="27" t="s">
        <v>44</v>
      </c>
      <c r="AD22" s="1"/>
      <c r="AE22" s="1"/>
      <c r="AF22" s="1"/>
      <c r="AG22" s="1"/>
    </row>
    <row r="23" spans="1:33" s="2" customFormat="1" ht="15.75">
      <c r="A23" s="1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96"/>
      <c r="M23" s="98"/>
      <c r="N23" s="98"/>
      <c r="O23" s="100"/>
      <c r="P23" s="91"/>
      <c r="Q23" s="28"/>
      <c r="R23" s="28"/>
      <c r="S23" s="28"/>
      <c r="T23" s="9"/>
      <c r="U23" s="9"/>
      <c r="V23" s="9"/>
      <c r="W23" s="9"/>
      <c r="X23" s="9"/>
      <c r="Y23" s="9"/>
      <c r="Z23" s="9"/>
      <c r="AA23" s="9"/>
      <c r="AB23" s="9"/>
      <c r="AC23" s="29"/>
      <c r="AD23" s="1"/>
      <c r="AE23" s="1"/>
      <c r="AF23" s="1"/>
      <c r="AG23" s="1"/>
    </row>
    <row r="24" spans="1:33" ht="40.5">
      <c r="A24" s="4"/>
      <c r="B24" s="33" t="s">
        <v>49</v>
      </c>
      <c r="C24" s="34"/>
      <c r="D24" s="34"/>
      <c r="E24" s="34"/>
      <c r="F24" s="34"/>
      <c r="G24" s="34"/>
      <c r="H24" s="34"/>
      <c r="I24" s="34"/>
      <c r="J24" s="34"/>
      <c r="K24" s="34"/>
      <c r="L24" s="35" t="s">
        <v>80</v>
      </c>
      <c r="M24" s="35">
        <v>1</v>
      </c>
      <c r="N24" s="35">
        <v>80000</v>
      </c>
      <c r="O24" s="36">
        <v>80000</v>
      </c>
      <c r="P24" s="37" t="s">
        <v>45</v>
      </c>
      <c r="Q24" s="38">
        <v>63196.44</v>
      </c>
      <c r="R24" s="39"/>
      <c r="S24" s="40"/>
      <c r="T24" s="41"/>
      <c r="U24" s="41"/>
      <c r="V24" s="41"/>
      <c r="W24" s="41"/>
      <c r="X24" s="41"/>
      <c r="Y24" s="41"/>
      <c r="Z24" s="41"/>
      <c r="AA24" s="41"/>
      <c r="AB24" s="41"/>
      <c r="AC24" s="42">
        <f>SUM(Q24:AB24)</f>
        <v>63196.44</v>
      </c>
      <c r="AD24" s="4"/>
      <c r="AE24" s="4"/>
      <c r="AF24" s="4"/>
      <c r="AG24" s="4"/>
    </row>
    <row r="25" spans="1:33" ht="40.5">
      <c r="A25" s="4"/>
      <c r="B25" s="35" t="s">
        <v>50</v>
      </c>
      <c r="C25" s="43"/>
      <c r="D25" s="44"/>
      <c r="E25" s="45"/>
      <c r="F25" s="44"/>
      <c r="G25" s="44"/>
      <c r="H25" s="44"/>
      <c r="I25" s="44"/>
      <c r="J25" s="44"/>
      <c r="K25" s="44"/>
      <c r="L25" s="35"/>
      <c r="M25" s="35"/>
      <c r="N25" s="35"/>
      <c r="O25" s="36"/>
      <c r="P25" s="37" t="s">
        <v>45</v>
      </c>
      <c r="Q25" s="46">
        <v>854.79</v>
      </c>
      <c r="R25" s="39">
        <v>10207.92</v>
      </c>
      <c r="S25" s="39"/>
      <c r="T25" s="47">
        <v>5045.68</v>
      </c>
      <c r="U25" s="47"/>
      <c r="V25" s="47"/>
      <c r="W25" s="47"/>
      <c r="X25" s="47">
        <v>3977.84</v>
      </c>
      <c r="Y25" s="47">
        <f>9526.55+3341.16</f>
        <v>12867.71</v>
      </c>
      <c r="Z25" s="47"/>
      <c r="AA25" s="47"/>
      <c r="AB25" s="47">
        <v>4498.74</v>
      </c>
      <c r="AC25" s="48">
        <f>SUM(Q25:AB25)</f>
        <v>37452.68</v>
      </c>
      <c r="AD25" s="4"/>
      <c r="AE25" s="4"/>
      <c r="AF25" s="4"/>
      <c r="AG25" s="4"/>
    </row>
    <row r="26" spans="1:33" ht="20.25">
      <c r="A26" s="4"/>
      <c r="B26" s="35" t="s">
        <v>51</v>
      </c>
      <c r="C26" s="43"/>
      <c r="D26" s="44"/>
      <c r="E26" s="45"/>
      <c r="F26" s="44"/>
      <c r="G26" s="44"/>
      <c r="H26" s="44"/>
      <c r="I26" s="44"/>
      <c r="J26" s="44"/>
      <c r="K26" s="44"/>
      <c r="L26" s="35"/>
      <c r="M26" s="35"/>
      <c r="N26" s="35"/>
      <c r="O26" s="36"/>
      <c r="P26" s="37"/>
      <c r="Q26" s="46"/>
      <c r="R26" s="39"/>
      <c r="S26" s="39"/>
      <c r="T26" s="47"/>
      <c r="U26" s="47"/>
      <c r="V26" s="47"/>
      <c r="W26" s="47"/>
      <c r="X26" s="47"/>
      <c r="Y26" s="47"/>
      <c r="Z26" s="47"/>
      <c r="AA26" s="47"/>
      <c r="AB26" s="47"/>
      <c r="AC26" s="48"/>
      <c r="AD26" s="4"/>
      <c r="AE26" s="4"/>
      <c r="AF26" s="4"/>
      <c r="AG26" s="4"/>
    </row>
    <row r="27" spans="1:33" ht="40.5">
      <c r="A27" s="4"/>
      <c r="B27" s="35" t="s">
        <v>86</v>
      </c>
      <c r="C27" s="43"/>
      <c r="D27" s="44"/>
      <c r="E27" s="45"/>
      <c r="F27" s="44"/>
      <c r="G27" s="44"/>
      <c r="H27" s="44"/>
      <c r="I27" s="44"/>
      <c r="J27" s="44"/>
      <c r="K27" s="44"/>
      <c r="L27" s="35" t="s">
        <v>77</v>
      </c>
      <c r="M27" s="35">
        <v>1</v>
      </c>
      <c r="N27" s="35">
        <f>500</f>
        <v>500</v>
      </c>
      <c r="O27" s="36">
        <f>M27*N27</f>
        <v>500</v>
      </c>
      <c r="P27" s="37" t="s">
        <v>45</v>
      </c>
      <c r="Q27" s="46"/>
      <c r="R27" s="39"/>
      <c r="S27" s="39"/>
      <c r="T27" s="47">
        <v>361.42</v>
      </c>
      <c r="U27" s="47">
        <v>2647.84</v>
      </c>
      <c r="V27" s="47">
        <f>1542.06+2224.87</f>
        <v>3766.93</v>
      </c>
      <c r="W27" s="47"/>
      <c r="X27" s="47"/>
      <c r="Y27" s="47"/>
      <c r="Z27" s="47"/>
      <c r="AA27" s="47"/>
      <c r="AB27" s="47"/>
      <c r="AC27" s="48">
        <f aca="true" t="shared" si="0" ref="AC27:AC32">SUM(Q27:AB27)</f>
        <v>6776.1900000000005</v>
      </c>
      <c r="AD27" s="4"/>
      <c r="AE27" s="4"/>
      <c r="AF27" s="4"/>
      <c r="AG27" s="4"/>
    </row>
    <row r="28" spans="1:33" ht="40.5">
      <c r="A28" s="4"/>
      <c r="B28" s="35" t="s">
        <v>52</v>
      </c>
      <c r="C28" s="43"/>
      <c r="D28" s="44"/>
      <c r="E28" s="45"/>
      <c r="F28" s="44"/>
      <c r="G28" s="44"/>
      <c r="H28" s="44"/>
      <c r="I28" s="44"/>
      <c r="J28" s="44"/>
      <c r="K28" s="44"/>
      <c r="L28" s="35" t="s">
        <v>78</v>
      </c>
      <c r="M28" s="35">
        <v>1</v>
      </c>
      <c r="N28" s="35">
        <v>7310</v>
      </c>
      <c r="O28" s="36">
        <f>M28*N28</f>
        <v>7310</v>
      </c>
      <c r="P28" s="37" t="s">
        <v>45</v>
      </c>
      <c r="Q28" s="46"/>
      <c r="R28" s="39"/>
      <c r="S28" s="39"/>
      <c r="T28" s="47"/>
      <c r="U28" s="47"/>
      <c r="V28" s="47">
        <v>13209.7</v>
      </c>
      <c r="W28" s="47"/>
      <c r="X28" s="47"/>
      <c r="Y28" s="47"/>
      <c r="Z28" s="47"/>
      <c r="AA28" s="47"/>
      <c r="AB28" s="47"/>
      <c r="AC28" s="48">
        <f t="shared" si="0"/>
        <v>13209.7</v>
      </c>
      <c r="AD28" s="4"/>
      <c r="AE28" s="4"/>
      <c r="AF28" s="4"/>
      <c r="AG28" s="4"/>
    </row>
    <row r="29" spans="1:33" ht="40.5">
      <c r="A29" s="4"/>
      <c r="B29" s="35" t="s">
        <v>60</v>
      </c>
      <c r="C29" s="43"/>
      <c r="D29" s="44"/>
      <c r="E29" s="45"/>
      <c r="F29" s="44"/>
      <c r="G29" s="44"/>
      <c r="H29" s="44"/>
      <c r="I29" s="44"/>
      <c r="J29" s="44"/>
      <c r="K29" s="44"/>
      <c r="L29" s="35"/>
      <c r="M29" s="35"/>
      <c r="N29" s="35"/>
      <c r="O29" s="36"/>
      <c r="P29" s="37" t="s">
        <v>45</v>
      </c>
      <c r="Q29" s="46">
        <v>44153.8</v>
      </c>
      <c r="R29" s="39"/>
      <c r="S29" s="39"/>
      <c r="T29" s="47"/>
      <c r="U29" s="47"/>
      <c r="V29" s="47"/>
      <c r="W29" s="47"/>
      <c r="X29" s="47"/>
      <c r="Y29" s="47"/>
      <c r="Z29" s="47"/>
      <c r="AA29" s="47"/>
      <c r="AB29" s="47"/>
      <c r="AC29" s="48">
        <f t="shared" si="0"/>
        <v>44153.8</v>
      </c>
      <c r="AD29" s="4"/>
      <c r="AE29" s="4"/>
      <c r="AF29" s="4"/>
      <c r="AG29" s="4"/>
    </row>
    <row r="30" spans="1:33" ht="40.5">
      <c r="A30" s="4"/>
      <c r="B30" s="35" t="s">
        <v>61</v>
      </c>
      <c r="C30" s="43"/>
      <c r="D30" s="44"/>
      <c r="E30" s="45"/>
      <c r="F30" s="44"/>
      <c r="G30" s="44"/>
      <c r="H30" s="44"/>
      <c r="I30" s="44"/>
      <c r="J30" s="44"/>
      <c r="K30" s="44"/>
      <c r="L30" s="35"/>
      <c r="M30" s="35"/>
      <c r="N30" s="35"/>
      <c r="O30" s="36"/>
      <c r="P30" s="37" t="s">
        <v>45</v>
      </c>
      <c r="Q30" s="46"/>
      <c r="R30" s="39">
        <v>10513.46</v>
      </c>
      <c r="S30" s="39"/>
      <c r="T30" s="47"/>
      <c r="U30" s="47"/>
      <c r="V30" s="47"/>
      <c r="W30" s="47"/>
      <c r="X30" s="47"/>
      <c r="Y30" s="47"/>
      <c r="Z30" s="47"/>
      <c r="AA30" s="47"/>
      <c r="AB30" s="47"/>
      <c r="AC30" s="48">
        <f t="shared" si="0"/>
        <v>10513.46</v>
      </c>
      <c r="AD30" s="4"/>
      <c r="AE30" s="4"/>
      <c r="AF30" s="4"/>
      <c r="AG30" s="4"/>
    </row>
    <row r="31" spans="1:33" ht="20.25">
      <c r="A31" s="4"/>
      <c r="B31" s="35" t="s">
        <v>81</v>
      </c>
      <c r="C31" s="43"/>
      <c r="D31" s="44"/>
      <c r="E31" s="45"/>
      <c r="F31" s="44"/>
      <c r="G31" s="44"/>
      <c r="H31" s="44"/>
      <c r="I31" s="44"/>
      <c r="J31" s="44"/>
      <c r="K31" s="44"/>
      <c r="L31" s="35"/>
      <c r="M31" s="49"/>
      <c r="N31" s="49"/>
      <c r="O31" s="36"/>
      <c r="P31" s="37" t="s">
        <v>45</v>
      </c>
      <c r="Q31" s="46"/>
      <c r="R31" s="39"/>
      <c r="S31" s="39"/>
      <c r="T31" s="47"/>
      <c r="U31" s="47">
        <v>5372.77</v>
      </c>
      <c r="V31" s="47"/>
      <c r="W31" s="47"/>
      <c r="X31" s="47"/>
      <c r="Y31" s="47"/>
      <c r="Z31" s="47"/>
      <c r="AA31" s="47">
        <v>5999.32</v>
      </c>
      <c r="AB31" s="47"/>
      <c r="AC31" s="48">
        <f t="shared" si="0"/>
        <v>11372.09</v>
      </c>
      <c r="AD31" s="4"/>
      <c r="AE31" s="4"/>
      <c r="AF31" s="4"/>
      <c r="AG31" s="4"/>
    </row>
    <row r="32" spans="1:33" ht="40.5">
      <c r="A32" s="4"/>
      <c r="B32" s="35" t="s">
        <v>82</v>
      </c>
      <c r="C32" s="50"/>
      <c r="D32" s="51"/>
      <c r="E32" s="52"/>
      <c r="F32" s="51"/>
      <c r="G32" s="51"/>
      <c r="H32" s="51"/>
      <c r="I32" s="51"/>
      <c r="J32" s="51"/>
      <c r="K32" s="53"/>
      <c r="L32" s="49"/>
      <c r="M32" s="49"/>
      <c r="N32" s="49"/>
      <c r="O32" s="54"/>
      <c r="P32" s="55" t="s">
        <v>45</v>
      </c>
      <c r="Q32" s="56"/>
      <c r="R32" s="57"/>
      <c r="S32" s="57"/>
      <c r="T32" s="58"/>
      <c r="U32" s="58"/>
      <c r="V32" s="58">
        <v>20437.42</v>
      </c>
      <c r="W32" s="58"/>
      <c r="X32" s="58"/>
      <c r="Y32" s="58"/>
      <c r="Z32" s="58"/>
      <c r="AA32" s="58"/>
      <c r="AB32" s="58"/>
      <c r="AC32" s="59">
        <f t="shared" si="0"/>
        <v>20437.42</v>
      </c>
      <c r="AD32" s="4"/>
      <c r="AE32" s="4"/>
      <c r="AF32" s="4"/>
      <c r="AG32" s="4"/>
    </row>
    <row r="33" spans="1:33" ht="20.25">
      <c r="A33" s="4"/>
      <c r="B33" s="35" t="s">
        <v>83</v>
      </c>
      <c r="C33" s="50"/>
      <c r="D33" s="51"/>
      <c r="E33" s="52"/>
      <c r="F33" s="51"/>
      <c r="G33" s="51"/>
      <c r="H33" s="51"/>
      <c r="I33" s="51"/>
      <c r="J33" s="51"/>
      <c r="K33" s="53"/>
      <c r="L33" s="49"/>
      <c r="M33" s="49"/>
      <c r="N33" s="49"/>
      <c r="O33" s="54"/>
      <c r="P33" s="55" t="s">
        <v>45</v>
      </c>
      <c r="Q33" s="56"/>
      <c r="R33" s="57"/>
      <c r="S33" s="57"/>
      <c r="T33" s="58"/>
      <c r="U33" s="58"/>
      <c r="V33" s="58"/>
      <c r="W33" s="58"/>
      <c r="X33" s="58">
        <v>7446.54</v>
      </c>
      <c r="Y33" s="58"/>
      <c r="Z33" s="58"/>
      <c r="AA33" s="58"/>
      <c r="AB33" s="58"/>
      <c r="AC33" s="59">
        <f>SUM(X33:AB33)</f>
        <v>7446.54</v>
      </c>
      <c r="AD33" s="4"/>
      <c r="AE33" s="4"/>
      <c r="AF33" s="4"/>
      <c r="AG33" s="4"/>
    </row>
    <row r="34" spans="1:33" ht="40.5">
      <c r="A34" s="4"/>
      <c r="B34" s="35" t="s">
        <v>85</v>
      </c>
      <c r="C34" s="50"/>
      <c r="D34" s="51"/>
      <c r="E34" s="52"/>
      <c r="F34" s="51"/>
      <c r="G34" s="51"/>
      <c r="H34" s="51"/>
      <c r="I34" s="51"/>
      <c r="J34" s="51"/>
      <c r="K34" s="53"/>
      <c r="L34" s="49"/>
      <c r="M34" s="49"/>
      <c r="N34" s="49"/>
      <c r="O34" s="54"/>
      <c r="P34" s="55" t="s">
        <v>45</v>
      </c>
      <c r="Q34" s="56"/>
      <c r="R34" s="57"/>
      <c r="S34" s="57"/>
      <c r="T34" s="58"/>
      <c r="U34" s="58"/>
      <c r="V34" s="58"/>
      <c r="W34" s="58"/>
      <c r="X34" s="58"/>
      <c r="Y34" s="58"/>
      <c r="Z34" s="58">
        <v>18000</v>
      </c>
      <c r="AA34" s="58"/>
      <c r="AB34" s="58"/>
      <c r="AC34" s="59">
        <f>SUM(Z34:AB34)</f>
        <v>18000</v>
      </c>
      <c r="AD34" s="4"/>
      <c r="AE34" s="4"/>
      <c r="AF34" s="4"/>
      <c r="AG34" s="4"/>
    </row>
    <row r="35" spans="1:33" s="2" customFormat="1" ht="21" thickBot="1">
      <c r="A35" s="1"/>
      <c r="B35" s="60" t="s">
        <v>46</v>
      </c>
      <c r="C35" s="61"/>
      <c r="D35" s="62"/>
      <c r="E35" s="62"/>
      <c r="F35" s="62"/>
      <c r="G35" s="62"/>
      <c r="H35" s="62"/>
      <c r="I35" s="62"/>
      <c r="J35" s="62"/>
      <c r="K35" s="63"/>
      <c r="L35" s="64"/>
      <c r="M35" s="64"/>
      <c r="N35" s="64"/>
      <c r="O35" s="65">
        <f>SUM(O24:O31)</f>
        <v>87810</v>
      </c>
      <c r="P35" s="82"/>
      <c r="Q35" s="83">
        <f aca="true" t="shared" si="1" ref="Q35:AB35">SUM(Q24:Q31)</f>
        <v>108205.03</v>
      </c>
      <c r="R35" s="84">
        <f t="shared" si="1"/>
        <v>20721.379999999997</v>
      </c>
      <c r="S35" s="84">
        <f t="shared" si="1"/>
        <v>0</v>
      </c>
      <c r="T35" s="84">
        <f t="shared" si="1"/>
        <v>5407.1</v>
      </c>
      <c r="U35" s="84">
        <f t="shared" si="1"/>
        <v>8020.610000000001</v>
      </c>
      <c r="V35" s="84">
        <f>SUM(V24:V32)</f>
        <v>37414.05</v>
      </c>
      <c r="W35" s="84">
        <f t="shared" si="1"/>
        <v>0</v>
      </c>
      <c r="X35" s="84">
        <f>SUM(X24:X33)</f>
        <v>11424.380000000001</v>
      </c>
      <c r="Y35" s="84">
        <f t="shared" si="1"/>
        <v>12867.71</v>
      </c>
      <c r="Z35" s="84">
        <f>SUM(Z24:Z34)</f>
        <v>18000</v>
      </c>
      <c r="AA35" s="84">
        <f t="shared" si="1"/>
        <v>5999.32</v>
      </c>
      <c r="AB35" s="84">
        <f t="shared" si="1"/>
        <v>4498.74</v>
      </c>
      <c r="AC35" s="85">
        <f>SUM(AC24:AC34)</f>
        <v>232558.31999999998</v>
      </c>
      <c r="AD35" s="1"/>
      <c r="AE35" s="1"/>
      <c r="AF35" s="1"/>
      <c r="AG35" s="1"/>
    </row>
    <row r="36" spans="1:33" ht="20.25">
      <c r="A36" s="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8"/>
      <c r="Q36" s="66"/>
      <c r="R36" s="66"/>
      <c r="S36" s="66"/>
      <c r="T36" s="69"/>
      <c r="U36" s="69"/>
      <c r="V36" s="69"/>
      <c r="W36" s="69"/>
      <c r="X36" s="69"/>
      <c r="Y36" s="66"/>
      <c r="Z36" s="66"/>
      <c r="AA36" s="66"/>
      <c r="AB36" s="66"/>
      <c r="AC36" s="66"/>
      <c r="AD36" s="4"/>
      <c r="AE36" s="4"/>
      <c r="AF36" s="4"/>
      <c r="AG36" s="4"/>
    </row>
    <row r="37" spans="1:33" ht="20.25">
      <c r="A37" s="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8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 t="s">
        <v>47</v>
      </c>
      <c r="X37" s="66"/>
      <c r="Y37" s="66"/>
      <c r="Z37" s="66"/>
      <c r="AA37" s="66"/>
      <c r="AB37" s="66"/>
      <c r="AC37" s="66"/>
      <c r="AD37" s="4"/>
      <c r="AE37" s="4"/>
      <c r="AF37" s="4"/>
      <c r="AG37" s="4"/>
    </row>
    <row r="38" spans="1:33" ht="20.25">
      <c r="A38" s="4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8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4"/>
      <c r="AE38" s="4"/>
      <c r="AF38" s="4"/>
      <c r="AG38" s="4"/>
    </row>
    <row r="39" spans="1:33" s="2" customFormat="1" ht="20.25">
      <c r="A39" s="30"/>
      <c r="B39" s="70" t="s">
        <v>62</v>
      </c>
      <c r="C39" s="70"/>
      <c r="D39" s="70"/>
      <c r="E39" s="70"/>
      <c r="F39" s="70"/>
      <c r="G39" s="70"/>
      <c r="H39" s="70"/>
      <c r="I39" s="70"/>
      <c r="J39" s="70"/>
      <c r="K39" s="71"/>
      <c r="L39" s="72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1"/>
      <c r="AE39" s="1"/>
      <c r="AF39" s="1"/>
      <c r="AG39" s="1"/>
    </row>
    <row r="40" spans="1:33" s="2" customFormat="1" ht="20.25">
      <c r="A40" s="30"/>
      <c r="B40" s="70" t="s">
        <v>63</v>
      </c>
      <c r="C40" s="70"/>
      <c r="D40" s="70"/>
      <c r="E40" s="70"/>
      <c r="F40" s="70"/>
      <c r="G40" s="70"/>
      <c r="H40" s="70"/>
      <c r="I40" s="70"/>
      <c r="J40" s="70"/>
      <c r="K40" s="71"/>
      <c r="L40" s="72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1"/>
      <c r="AE40" s="1"/>
      <c r="AF40" s="1"/>
      <c r="AG40" s="1"/>
    </row>
    <row r="41" spans="1:33" ht="20.25">
      <c r="A41" s="10"/>
      <c r="B41" s="73"/>
      <c r="C41" s="73"/>
      <c r="D41" s="73"/>
      <c r="E41" s="73"/>
      <c r="F41" s="73"/>
      <c r="G41" s="73"/>
      <c r="H41" s="73"/>
      <c r="I41" s="73"/>
      <c r="J41" s="73"/>
      <c r="K41" s="66"/>
      <c r="L41" s="68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4"/>
      <c r="AE41" s="4"/>
      <c r="AF41" s="4"/>
      <c r="AG41" s="4"/>
    </row>
    <row r="42" spans="1:33" ht="20.25">
      <c r="A42" s="10">
        <v>1</v>
      </c>
      <c r="B42" s="86" t="s">
        <v>64</v>
      </c>
      <c r="C42" s="86"/>
      <c r="D42" s="86"/>
      <c r="E42" s="86"/>
      <c r="F42" s="86"/>
      <c r="G42" s="74">
        <v>-86680</v>
      </c>
      <c r="H42" s="73"/>
      <c r="I42" s="73"/>
      <c r="J42" s="73"/>
      <c r="K42" s="66"/>
      <c r="L42" s="75">
        <v>-86680</v>
      </c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66"/>
      <c r="Z42" s="66"/>
      <c r="AA42" s="66"/>
      <c r="AB42" s="66"/>
      <c r="AC42" s="66"/>
      <c r="AD42" s="4"/>
      <c r="AE42" s="4"/>
      <c r="AF42" s="4"/>
      <c r="AG42" s="4"/>
    </row>
    <row r="43" spans="1:33" ht="20.25">
      <c r="A43" s="10"/>
      <c r="B43" s="73"/>
      <c r="C43" s="73"/>
      <c r="D43" s="73"/>
      <c r="E43" s="73"/>
      <c r="F43" s="73"/>
      <c r="G43" s="73"/>
      <c r="H43" s="73"/>
      <c r="I43" s="73"/>
      <c r="J43" s="73"/>
      <c r="K43" s="66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66"/>
      <c r="Z43" s="66"/>
      <c r="AA43" s="66"/>
      <c r="AB43" s="66"/>
      <c r="AC43" s="66"/>
      <c r="AD43" s="4"/>
      <c r="AE43" s="4"/>
      <c r="AF43" s="4"/>
      <c r="AG43" s="4"/>
    </row>
    <row r="44" spans="1:33" s="2" customFormat="1" ht="20.25">
      <c r="A44" s="30"/>
      <c r="B44" s="76"/>
      <c r="C44" s="76"/>
      <c r="D44" s="76"/>
      <c r="E44" s="76"/>
      <c r="F44" s="76"/>
      <c r="G44" s="71"/>
      <c r="H44" s="71"/>
      <c r="I44" s="71"/>
      <c r="J44" s="71"/>
      <c r="K44" s="71"/>
      <c r="L44" s="77" t="s">
        <v>32</v>
      </c>
      <c r="M44" s="77" t="s">
        <v>33</v>
      </c>
      <c r="N44" s="77" t="s">
        <v>34</v>
      </c>
      <c r="O44" s="77" t="s">
        <v>35</v>
      </c>
      <c r="P44" s="77" t="s">
        <v>36</v>
      </c>
      <c r="Q44" s="77" t="s">
        <v>37</v>
      </c>
      <c r="R44" s="77" t="s">
        <v>71</v>
      </c>
      <c r="S44" s="77" t="s">
        <v>39</v>
      </c>
      <c r="T44" s="77" t="s">
        <v>40</v>
      </c>
      <c r="U44" s="77" t="s">
        <v>41</v>
      </c>
      <c r="V44" s="77" t="s">
        <v>42</v>
      </c>
      <c r="W44" s="77" t="s">
        <v>43</v>
      </c>
      <c r="X44" s="77" t="s">
        <v>72</v>
      </c>
      <c r="Y44" s="71"/>
      <c r="Z44" s="71"/>
      <c r="AA44" s="71"/>
      <c r="AB44" s="71"/>
      <c r="AC44" s="71"/>
      <c r="AD44" s="1"/>
      <c r="AE44" s="1"/>
      <c r="AF44" s="1"/>
      <c r="AG44" s="1"/>
    </row>
    <row r="45" spans="1:33" ht="20.25">
      <c r="A45" s="10"/>
      <c r="B45" s="73"/>
      <c r="C45" s="73"/>
      <c r="D45" s="73"/>
      <c r="E45" s="73"/>
      <c r="F45" s="73"/>
      <c r="G45" s="66"/>
      <c r="H45" s="66"/>
      <c r="I45" s="66"/>
      <c r="J45" s="66"/>
      <c r="K45" s="66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66"/>
      <c r="Z45" s="66"/>
      <c r="AA45" s="66"/>
      <c r="AB45" s="66"/>
      <c r="AC45" s="66"/>
      <c r="AD45" s="4"/>
      <c r="AE45" s="4"/>
      <c r="AF45" s="4"/>
      <c r="AG45" s="4"/>
    </row>
    <row r="46" spans="1:33" ht="20.25">
      <c r="A46" s="10">
        <v>2</v>
      </c>
      <c r="B46" s="86" t="s">
        <v>65</v>
      </c>
      <c r="C46" s="86"/>
      <c r="D46" s="86"/>
      <c r="E46" s="86"/>
      <c r="F46" s="86"/>
      <c r="G46" s="66"/>
      <c r="H46" s="66"/>
      <c r="I46" s="66"/>
      <c r="J46" s="66"/>
      <c r="K46" s="66"/>
      <c r="L46" s="78">
        <v>12788</v>
      </c>
      <c r="M46" s="78">
        <v>12788</v>
      </c>
      <c r="N46" s="78">
        <v>12788</v>
      </c>
      <c r="O46" s="78">
        <v>12788</v>
      </c>
      <c r="P46" s="78">
        <v>12788</v>
      </c>
      <c r="Q46" s="78">
        <v>12788</v>
      </c>
      <c r="R46" s="78">
        <v>13552</v>
      </c>
      <c r="S46" s="78">
        <v>13552</v>
      </c>
      <c r="T46" s="78">
        <v>13552</v>
      </c>
      <c r="U46" s="78">
        <v>13552</v>
      </c>
      <c r="V46" s="78">
        <v>13552</v>
      </c>
      <c r="W46" s="78">
        <v>13552</v>
      </c>
      <c r="X46" s="79">
        <f>SUM(L46:W46)</f>
        <v>158040</v>
      </c>
      <c r="Y46" s="66"/>
      <c r="Z46" s="66"/>
      <c r="AA46" s="66"/>
      <c r="AB46" s="66"/>
      <c r="AC46" s="66"/>
      <c r="AD46" s="4"/>
      <c r="AE46" s="4"/>
      <c r="AF46" s="4"/>
      <c r="AG46" s="4"/>
    </row>
    <row r="47" spans="1:33" ht="20.25">
      <c r="A47" s="10"/>
      <c r="B47" s="73"/>
      <c r="C47" s="73"/>
      <c r="D47" s="73"/>
      <c r="E47" s="73"/>
      <c r="F47" s="73"/>
      <c r="G47" s="66"/>
      <c r="H47" s="66"/>
      <c r="I47" s="66"/>
      <c r="J47" s="66"/>
      <c r="K47" s="66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1"/>
      <c r="Y47" s="66"/>
      <c r="Z47" s="66"/>
      <c r="AA47" s="66"/>
      <c r="AB47" s="66"/>
      <c r="AC47" s="66"/>
      <c r="AD47" s="4"/>
      <c r="AE47" s="4"/>
      <c r="AF47" s="4"/>
      <c r="AG47" s="4"/>
    </row>
    <row r="48" spans="1:33" ht="20.25">
      <c r="A48" s="10">
        <v>3</v>
      </c>
      <c r="B48" s="73" t="s">
        <v>87</v>
      </c>
      <c r="C48" s="73"/>
      <c r="D48" s="73"/>
      <c r="E48" s="73"/>
      <c r="F48" s="73"/>
      <c r="G48" s="66"/>
      <c r="H48" s="66"/>
      <c r="I48" s="66"/>
      <c r="J48" s="66"/>
      <c r="K48" s="66"/>
      <c r="L48" s="78">
        <f>L52</f>
        <v>488</v>
      </c>
      <c r="M48" s="78">
        <f aca="true" t="shared" si="2" ref="M48:W48">M52</f>
        <v>488</v>
      </c>
      <c r="N48" s="78">
        <f t="shared" si="2"/>
        <v>488</v>
      </c>
      <c r="O48" s="78">
        <f t="shared" si="2"/>
        <v>488</v>
      </c>
      <c r="P48" s="78">
        <f t="shared" si="2"/>
        <v>488</v>
      </c>
      <c r="Q48" s="78">
        <f t="shared" si="2"/>
        <v>488</v>
      </c>
      <c r="R48" s="78">
        <f t="shared" si="2"/>
        <v>488</v>
      </c>
      <c r="S48" s="78">
        <f t="shared" si="2"/>
        <v>488</v>
      </c>
      <c r="T48" s="78">
        <f t="shared" si="2"/>
        <v>488</v>
      </c>
      <c r="U48" s="78">
        <f t="shared" si="2"/>
        <v>488</v>
      </c>
      <c r="V48" s="78">
        <f t="shared" si="2"/>
        <v>488</v>
      </c>
      <c r="W48" s="78">
        <f t="shared" si="2"/>
        <v>488</v>
      </c>
      <c r="X48" s="79">
        <f>SUM(L48:W48)</f>
        <v>5856</v>
      </c>
      <c r="Y48" s="66"/>
      <c r="Z48" s="66"/>
      <c r="AA48" s="66"/>
      <c r="AB48" s="66"/>
      <c r="AC48" s="66"/>
      <c r="AD48" s="4"/>
      <c r="AE48" s="4"/>
      <c r="AF48" s="4"/>
      <c r="AG48" s="4"/>
    </row>
    <row r="49" spans="1:33" ht="20.25">
      <c r="A49" s="10"/>
      <c r="B49" s="73"/>
      <c r="C49" s="73"/>
      <c r="D49" s="73"/>
      <c r="E49" s="73"/>
      <c r="F49" s="73"/>
      <c r="G49" s="66"/>
      <c r="H49" s="66"/>
      <c r="I49" s="66"/>
      <c r="J49" s="66"/>
      <c r="K49" s="66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1"/>
      <c r="Y49" s="66"/>
      <c r="Z49" s="66"/>
      <c r="AA49" s="66"/>
      <c r="AB49" s="66"/>
      <c r="AC49" s="66"/>
      <c r="AD49" s="4"/>
      <c r="AE49" s="4"/>
      <c r="AF49" s="4"/>
      <c r="AG49" s="4"/>
    </row>
    <row r="50" spans="1:33" ht="20.25">
      <c r="A50" s="10">
        <v>4</v>
      </c>
      <c r="B50" s="86" t="s">
        <v>66</v>
      </c>
      <c r="C50" s="86"/>
      <c r="D50" s="86"/>
      <c r="E50" s="86"/>
      <c r="F50" s="86"/>
      <c r="G50" s="66"/>
      <c r="H50" s="66"/>
      <c r="I50" s="66"/>
      <c r="J50" s="66"/>
      <c r="K50" s="66"/>
      <c r="L50" s="78">
        <f>L46*0.8807</f>
        <v>11262.3916</v>
      </c>
      <c r="M50" s="78">
        <f>M46*0.9797</f>
        <v>12528.4036</v>
      </c>
      <c r="N50" s="78">
        <f>N46*1.0874</f>
        <v>13905.671199999999</v>
      </c>
      <c r="O50" s="78">
        <f>O46*1.1592</f>
        <v>14823.8496</v>
      </c>
      <c r="P50" s="78">
        <f>P46*0.8902</f>
        <v>11383.8776</v>
      </c>
      <c r="Q50" s="78">
        <f>Q46*0.9151</f>
        <v>11702.2988</v>
      </c>
      <c r="R50" s="78">
        <f>R46*0.8224</f>
        <v>11145.1648</v>
      </c>
      <c r="S50" s="78">
        <f>S46*1.1196</f>
        <v>15172.8192</v>
      </c>
      <c r="T50" s="78">
        <f>T46*0.9221</f>
        <v>12496.299200000001</v>
      </c>
      <c r="U50" s="78">
        <f>U46*1.0605</f>
        <v>14371.896</v>
      </c>
      <c r="V50" s="78">
        <f>V46*0.9475</f>
        <v>12840.52</v>
      </c>
      <c r="W50" s="78">
        <f>W46*0.8935</f>
        <v>12108.712</v>
      </c>
      <c r="X50" s="79">
        <f>SUM(L50:W50)</f>
        <v>153741.9036</v>
      </c>
      <c r="Y50" s="66"/>
      <c r="Z50" s="66"/>
      <c r="AA50" s="66"/>
      <c r="AB50" s="66"/>
      <c r="AC50" s="66"/>
      <c r="AD50" s="4"/>
      <c r="AE50" s="4"/>
      <c r="AF50" s="4"/>
      <c r="AG50" s="4"/>
    </row>
    <row r="51" spans="1:33" ht="20.25">
      <c r="A51" s="10"/>
      <c r="B51" s="73"/>
      <c r="C51" s="73"/>
      <c r="D51" s="73"/>
      <c r="E51" s="73"/>
      <c r="F51" s="73"/>
      <c r="G51" s="66"/>
      <c r="H51" s="66"/>
      <c r="I51" s="66"/>
      <c r="J51" s="66"/>
      <c r="K51" s="66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1"/>
      <c r="Y51" s="66"/>
      <c r="Z51" s="66"/>
      <c r="AA51" s="66"/>
      <c r="AB51" s="66"/>
      <c r="AC51" s="66"/>
      <c r="AD51" s="4"/>
      <c r="AE51" s="4"/>
      <c r="AF51" s="4"/>
      <c r="AG51" s="4"/>
    </row>
    <row r="52" spans="1:33" ht="20.25">
      <c r="A52" s="10">
        <v>5</v>
      </c>
      <c r="B52" s="86" t="s">
        <v>67</v>
      </c>
      <c r="C52" s="86"/>
      <c r="D52" s="86"/>
      <c r="E52" s="86"/>
      <c r="F52" s="86"/>
      <c r="G52" s="66"/>
      <c r="H52" s="66"/>
      <c r="I52" s="66"/>
      <c r="J52" s="66"/>
      <c r="K52" s="66"/>
      <c r="L52" s="78">
        <v>488</v>
      </c>
      <c r="M52" s="78">
        <f aca="true" t="shared" si="3" ref="M52:W52">L52</f>
        <v>488</v>
      </c>
      <c r="N52" s="78">
        <f t="shared" si="3"/>
        <v>488</v>
      </c>
      <c r="O52" s="78">
        <f t="shared" si="3"/>
        <v>488</v>
      </c>
      <c r="P52" s="78">
        <f t="shared" si="3"/>
        <v>488</v>
      </c>
      <c r="Q52" s="78">
        <f t="shared" si="3"/>
        <v>488</v>
      </c>
      <c r="R52" s="78">
        <f t="shared" si="3"/>
        <v>488</v>
      </c>
      <c r="S52" s="78">
        <f t="shared" si="3"/>
        <v>488</v>
      </c>
      <c r="T52" s="78">
        <f t="shared" si="3"/>
        <v>488</v>
      </c>
      <c r="U52" s="78">
        <f t="shared" si="3"/>
        <v>488</v>
      </c>
      <c r="V52" s="78">
        <f t="shared" si="3"/>
        <v>488</v>
      </c>
      <c r="W52" s="78">
        <f t="shared" si="3"/>
        <v>488</v>
      </c>
      <c r="X52" s="79">
        <f>SUM(L52:W52)</f>
        <v>5856</v>
      </c>
      <c r="Y52" s="66"/>
      <c r="Z52" s="66"/>
      <c r="AA52" s="66"/>
      <c r="AB52" s="66"/>
      <c r="AC52" s="66"/>
      <c r="AD52" s="4"/>
      <c r="AE52" s="4"/>
      <c r="AF52" s="4"/>
      <c r="AG52" s="4"/>
    </row>
    <row r="53" spans="1:33" ht="20.25">
      <c r="A53" s="10"/>
      <c r="B53" s="73"/>
      <c r="C53" s="73"/>
      <c r="D53" s="73"/>
      <c r="E53" s="73"/>
      <c r="F53" s="73"/>
      <c r="G53" s="66"/>
      <c r="H53" s="66"/>
      <c r="I53" s="66"/>
      <c r="J53" s="66"/>
      <c r="K53" s="66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1"/>
      <c r="Y53" s="66"/>
      <c r="Z53" s="66"/>
      <c r="AA53" s="66"/>
      <c r="AB53" s="66"/>
      <c r="AC53" s="66"/>
      <c r="AD53" s="4"/>
      <c r="AE53" s="4"/>
      <c r="AF53" s="4"/>
      <c r="AG53" s="4"/>
    </row>
    <row r="54" spans="1:33" ht="20.25">
      <c r="A54" s="10">
        <v>6</v>
      </c>
      <c r="B54" s="86" t="s">
        <v>68</v>
      </c>
      <c r="C54" s="86"/>
      <c r="D54" s="86"/>
      <c r="E54" s="86"/>
      <c r="F54" s="86"/>
      <c r="G54" s="66"/>
      <c r="H54" s="66"/>
      <c r="I54" s="66"/>
      <c r="J54" s="66"/>
      <c r="K54" s="66"/>
      <c r="L54" s="78">
        <f>L50+L52</f>
        <v>11750.3916</v>
      </c>
      <c r="M54" s="78">
        <f aca="true" t="shared" si="4" ref="M54:R54">SUM(M50:M53)</f>
        <v>13016.4036</v>
      </c>
      <c r="N54" s="78">
        <f t="shared" si="4"/>
        <v>14393.671199999999</v>
      </c>
      <c r="O54" s="78">
        <f t="shared" si="4"/>
        <v>15311.8496</v>
      </c>
      <c r="P54" s="78">
        <f t="shared" si="4"/>
        <v>11871.8776</v>
      </c>
      <c r="Q54" s="78">
        <f t="shared" si="4"/>
        <v>12190.2988</v>
      </c>
      <c r="R54" s="78">
        <f t="shared" si="4"/>
        <v>11633.1648</v>
      </c>
      <c r="S54" s="78">
        <f>SUM(S50:S53)</f>
        <v>15660.8192</v>
      </c>
      <c r="T54" s="78">
        <f>SUM(T50:T53)</f>
        <v>12984.299200000001</v>
      </c>
      <c r="U54" s="78">
        <f>SUM(U50:U53)</f>
        <v>14859.896</v>
      </c>
      <c r="V54" s="78">
        <f>SUM(V50:V53)</f>
        <v>13328.52</v>
      </c>
      <c r="W54" s="78">
        <f>SUM(W50:W53)</f>
        <v>12596.712</v>
      </c>
      <c r="X54" s="79">
        <f>SUM(L54:W54)</f>
        <v>159597.9036</v>
      </c>
      <c r="Y54" s="66"/>
      <c r="Z54" s="66"/>
      <c r="AA54" s="66"/>
      <c r="AB54" s="66"/>
      <c r="AC54" s="66"/>
      <c r="AD54" s="4"/>
      <c r="AE54" s="4"/>
      <c r="AF54" s="4"/>
      <c r="AG54" s="4"/>
    </row>
    <row r="55" spans="1:33" ht="20.25">
      <c r="A55" s="10"/>
      <c r="B55" s="73"/>
      <c r="C55" s="73"/>
      <c r="D55" s="73"/>
      <c r="E55" s="73"/>
      <c r="F55" s="73"/>
      <c r="G55" s="66"/>
      <c r="H55" s="66"/>
      <c r="I55" s="66"/>
      <c r="J55" s="66"/>
      <c r="K55" s="66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1"/>
      <c r="Y55" s="66"/>
      <c r="Z55" s="66"/>
      <c r="AA55" s="66"/>
      <c r="AB55" s="66"/>
      <c r="AC55" s="66"/>
      <c r="AD55" s="4"/>
      <c r="AE55" s="4"/>
      <c r="AF55" s="4"/>
      <c r="AG55" s="4"/>
    </row>
    <row r="56" spans="1:33" ht="20.25">
      <c r="A56" s="73">
        <v>7</v>
      </c>
      <c r="B56" s="86" t="s">
        <v>69</v>
      </c>
      <c r="C56" s="86"/>
      <c r="D56" s="86"/>
      <c r="E56" s="86"/>
      <c r="F56" s="86"/>
      <c r="G56" s="66"/>
      <c r="H56" s="66"/>
      <c r="I56" s="66"/>
      <c r="J56" s="66"/>
      <c r="K56" s="66"/>
      <c r="L56" s="78">
        <f>63196.44+854.79+44153.8</f>
        <v>108205.03</v>
      </c>
      <c r="M56" s="78">
        <v>20721</v>
      </c>
      <c r="N56" s="78"/>
      <c r="O56" s="78">
        <v>5407</v>
      </c>
      <c r="P56" s="78">
        <f aca="true" t="shared" si="5" ref="P56:W56">U35</f>
        <v>8020.610000000001</v>
      </c>
      <c r="Q56" s="78">
        <f t="shared" si="5"/>
        <v>37414.05</v>
      </c>
      <c r="R56" s="78">
        <f t="shared" si="5"/>
        <v>0</v>
      </c>
      <c r="S56" s="78">
        <f t="shared" si="5"/>
        <v>11424.380000000001</v>
      </c>
      <c r="T56" s="78">
        <f t="shared" si="5"/>
        <v>12867.71</v>
      </c>
      <c r="U56" s="78">
        <f t="shared" si="5"/>
        <v>18000</v>
      </c>
      <c r="V56" s="78">
        <f t="shared" si="5"/>
        <v>5999.32</v>
      </c>
      <c r="W56" s="78">
        <f t="shared" si="5"/>
        <v>4498.74</v>
      </c>
      <c r="X56" s="79">
        <f>SUM(L56:W56)</f>
        <v>232557.84</v>
      </c>
      <c r="Y56" s="66"/>
      <c r="Z56" s="66"/>
      <c r="AA56" s="66"/>
      <c r="AB56" s="66"/>
      <c r="AC56" s="66"/>
      <c r="AD56" s="4"/>
      <c r="AE56" s="4"/>
      <c r="AF56" s="4"/>
      <c r="AG56" s="4"/>
    </row>
    <row r="57" spans="1:33" ht="20.25">
      <c r="A57" s="73"/>
      <c r="B57" s="73"/>
      <c r="C57" s="73"/>
      <c r="D57" s="73"/>
      <c r="E57" s="73"/>
      <c r="F57" s="73"/>
      <c r="G57" s="66"/>
      <c r="H57" s="66"/>
      <c r="I57" s="66"/>
      <c r="J57" s="66"/>
      <c r="K57" s="66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1"/>
      <c r="Y57" s="66"/>
      <c r="Z57" s="66"/>
      <c r="AA57" s="66"/>
      <c r="AB57" s="66"/>
      <c r="AC57" s="66"/>
      <c r="AD57" s="4"/>
      <c r="AE57" s="4"/>
      <c r="AF57" s="4"/>
      <c r="AG57" s="4"/>
    </row>
    <row r="58" spans="1:33" ht="20.25">
      <c r="A58" s="73">
        <v>8</v>
      </c>
      <c r="B58" s="86" t="s">
        <v>70</v>
      </c>
      <c r="C58" s="86"/>
      <c r="D58" s="86"/>
      <c r="E58" s="86"/>
      <c r="F58" s="86"/>
      <c r="G58" s="66"/>
      <c r="H58" s="66"/>
      <c r="I58" s="66"/>
      <c r="J58" s="66"/>
      <c r="K58" s="66"/>
      <c r="L58" s="78">
        <f>L42+L54-L56</f>
        <v>-183134.6384</v>
      </c>
      <c r="M58" s="78">
        <f aca="true" t="shared" si="6" ref="M58:W58">L58+M54-M56</f>
        <v>-190839.2348</v>
      </c>
      <c r="N58" s="78">
        <f t="shared" si="6"/>
        <v>-176445.5636</v>
      </c>
      <c r="O58" s="78">
        <f t="shared" si="6"/>
        <v>-166540.714</v>
      </c>
      <c r="P58" s="78">
        <f t="shared" si="6"/>
        <v>-162689.44640000002</v>
      </c>
      <c r="Q58" s="78">
        <f t="shared" si="6"/>
        <v>-187913.1976</v>
      </c>
      <c r="R58" s="78">
        <f t="shared" si="6"/>
        <v>-176280.03280000002</v>
      </c>
      <c r="S58" s="78">
        <f t="shared" si="6"/>
        <v>-172043.59360000002</v>
      </c>
      <c r="T58" s="78">
        <f t="shared" si="6"/>
        <v>-171927.0044</v>
      </c>
      <c r="U58" s="78">
        <f t="shared" si="6"/>
        <v>-175067.1084</v>
      </c>
      <c r="V58" s="78">
        <f t="shared" si="6"/>
        <v>-167737.90840000001</v>
      </c>
      <c r="W58" s="78">
        <f t="shared" si="6"/>
        <v>-159639.9364</v>
      </c>
      <c r="X58" s="79">
        <f>L42-X56+X54</f>
        <v>-159639.93639999998</v>
      </c>
      <c r="Y58" s="66"/>
      <c r="Z58" s="66"/>
      <c r="AA58" s="66"/>
      <c r="AB58" s="66"/>
      <c r="AC58" s="66"/>
      <c r="AD58" s="4"/>
      <c r="AE58" s="4"/>
      <c r="AF58" s="4"/>
      <c r="AG58" s="4"/>
    </row>
    <row r="59" spans="1:3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1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19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9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</sheetData>
  <sheetProtection/>
  <mergeCells count="42">
    <mergeCell ref="B22:B23"/>
    <mergeCell ref="K22:K23"/>
    <mergeCell ref="G22:G23"/>
    <mergeCell ref="H22:H23"/>
    <mergeCell ref="I22:I23"/>
    <mergeCell ref="C22:C23"/>
    <mergeCell ref="D22:D23"/>
    <mergeCell ref="E22:E23"/>
    <mergeCell ref="J22:J23"/>
    <mergeCell ref="F22:F23"/>
    <mergeCell ref="M3:S3"/>
    <mergeCell ref="M4:T4"/>
    <mergeCell ref="M6:T6"/>
    <mergeCell ref="M7:T7"/>
    <mergeCell ref="M9:T9"/>
    <mergeCell ref="M10:T10"/>
    <mergeCell ref="M5:T5"/>
    <mergeCell ref="M8:T8"/>
    <mergeCell ref="M19:T19"/>
    <mergeCell ref="M20:T20"/>
    <mergeCell ref="P22:P23"/>
    <mergeCell ref="L21:O21"/>
    <mergeCell ref="L22:L23"/>
    <mergeCell ref="M22:M23"/>
    <mergeCell ref="N22:N23"/>
    <mergeCell ref="O22:O23"/>
    <mergeCell ref="P21:AC21"/>
    <mergeCell ref="M12:T12"/>
    <mergeCell ref="M17:T17"/>
    <mergeCell ref="M18:T18"/>
    <mergeCell ref="M15:T15"/>
    <mergeCell ref="M16:T16"/>
    <mergeCell ref="M11:T11"/>
    <mergeCell ref="M14:T14"/>
    <mergeCell ref="M13:T13"/>
    <mergeCell ref="B58:F58"/>
    <mergeCell ref="B50:F50"/>
    <mergeCell ref="B52:F52"/>
    <mergeCell ref="B54:F54"/>
    <mergeCell ref="B56:F56"/>
    <mergeCell ref="B42:F42"/>
    <mergeCell ref="B46:F46"/>
  </mergeCells>
  <printOptions horizontalCentered="1"/>
  <pageMargins left="0.1968503937007874" right="0.1968503937007874" top="0.1968503937007874" bottom="0.1968503937007874" header="0.31496062992125984" footer="0.11811023622047245"/>
  <pageSetup fitToHeight="1" fitToWidth="1" horizontalDpi="300" verticalDpi="300" orientation="landscape" paperSize="9" scale="44" r:id="rId1"/>
  <rowBreaks count="1" manualBreakCount="1">
    <brk id="5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2013-01-10T12:16:15Z</cp:lastPrinted>
  <dcterms:modified xsi:type="dcterms:W3CDTF">2013-01-10T12:16:17Z</dcterms:modified>
  <cp:category/>
  <cp:version/>
  <cp:contentType/>
  <cp:contentStatus/>
</cp:coreProperties>
</file>