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2" sheetId="1" r:id="rId1"/>
  </sheets>
  <definedNames/>
  <calcPr fullCalcOnLoad="1"/>
</workbook>
</file>

<file path=xl/sharedStrings.xml><?xml version="1.0" encoding="utf-8"?>
<sst xmlns="http://schemas.openxmlformats.org/spreadsheetml/2006/main" count="117" uniqueCount="92">
  <si>
    <t>Электронный паспорт финансово-</t>
  </si>
  <si>
    <t>хозяйственной деятельности</t>
  </si>
  <si>
    <t>Приведенная площадь (кв.м)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</si>
  <si>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</si>
  <si>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</si>
  <si>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</si>
  <si>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2,8 подъезд</t>
  </si>
  <si>
    <t>Материал стен</t>
  </si>
  <si>
    <t>кирпич</t>
  </si>
  <si>
    <t>Место расположения ввода ХВС, отопления,ГВС: 8 подъезд</t>
  </si>
  <si>
    <t>Год постройки</t>
  </si>
  <si>
    <t>Место расположения приборов учета ХВС, отопления, ГВС: подъезд 8</t>
  </si>
  <si>
    <t>Этажность</t>
  </si>
  <si>
    <t>Количество теплоузлов -9</t>
  </si>
  <si>
    <t>Подъезды</t>
  </si>
  <si>
    <t xml:space="preserve">Принадлежность  ТОС: "Университетский", Егорова П.И. </t>
  </si>
  <si>
    <t>Площадь придомовой территории (кв.м.)</t>
  </si>
  <si>
    <t xml:space="preserve">Обслуживает ТУ №2 тел. 43-39-16 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</si>
  <si>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</si>
  <si>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</si>
  <si>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</si>
  <si>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</si>
  <si>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</si>
  <si>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</si>
  <si>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</si>
  <si>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</si>
  <si>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</si>
  <si>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</si>
  <si>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</si>
  <si>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</si>
  <si>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</si>
  <si>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</si>
  <si>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</si>
  <si>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</si>
  <si>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</si>
  <si>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</si>
  <si>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</si>
  <si>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</si>
  <si>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</si>
  <si>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</si>
  <si>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</si>
  <si>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</si>
  <si>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</si>
  <si>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1.Ремонт мягкой кровли</t>
  </si>
  <si>
    <t>руб.</t>
  </si>
  <si>
    <t>ИТОГО:</t>
  </si>
  <si>
    <t>РЕЕСТР РАБОТ ПО ТЕКУЩЕМУ РЕМОНТУ ПО ВИДАМ РАБОТ И СТОИМОСТИ НА 2012ГОД</t>
  </si>
  <si>
    <t xml:space="preserve">
жилого дома ул. Университетская 22</t>
  </si>
  <si>
    <t xml:space="preserve">2. Сварочные, сантехнические </t>
  </si>
  <si>
    <t>3.Электромонтажные работы</t>
  </si>
  <si>
    <t>6. Подготовка к отопительному сезону</t>
  </si>
  <si>
    <t xml:space="preserve">  Ед.изм.</t>
  </si>
  <si>
    <t>7.Установка энергосберегающих светильников</t>
  </si>
  <si>
    <t>Тариф на ТР 2011г.</t>
  </si>
  <si>
    <t>Перевыполнение  ТР  на  01.01.2012год.</t>
  </si>
  <si>
    <t>Тариф на ТР 2012г. -2,64</t>
  </si>
  <si>
    <t>Дополнительные доходы на 2012г.</t>
  </si>
  <si>
    <t>Сумма  к выполнению ТР на 2012 год</t>
  </si>
  <si>
    <t>4. Косметический ремонт подъезда  №1(в ян-варе) и №2(в феврале)</t>
  </si>
  <si>
    <t>8.Утсановка металлических дверей</t>
  </si>
  <si>
    <t>9. Установка металлических решеток</t>
  </si>
  <si>
    <t>Электронный счет по текущему ремонту</t>
  </si>
  <si>
    <t>дома №22 по ул. Университетская</t>
  </si>
  <si>
    <t>Перевыполнение ТР на 01.01.2012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</si>
  <si>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</si>
  <si>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</si>
  <si>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</si>
  <si>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</si>
  <si>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</si>
  <si>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</si>
  <si>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</si>
  <si>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</si>
  <si>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</si>
  <si>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</si>
  <si>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</si>
  <si>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кв.м.</t>
  </si>
  <si>
    <t>10. Ремонт балконных козырьков</t>
  </si>
  <si>
    <t>План работ на 2012 г.</t>
  </si>
  <si>
    <t>Цена на единицу работ, руб</t>
  </si>
  <si>
    <t>шт</t>
  </si>
  <si>
    <t>теплоузел</t>
  </si>
  <si>
    <t>дом</t>
  </si>
  <si>
    <t>подъезд</t>
  </si>
  <si>
    <t>кв.м</t>
  </si>
  <si>
    <r>
      <t xml:space="preserve">5. Малярные работы </t>
    </r>
    <r>
      <rPr>
        <sz val="12"/>
        <color indexed="9"/>
        <rFont val="Times New Roman"/>
        <family val="1"/>
      </rPr>
      <t>(МАФ, контейнера 8шт.)</t>
    </r>
  </si>
  <si>
    <t>11. Асфальтовое покрытие</t>
  </si>
  <si>
    <t>12. Устройсво ограждения контейнеров</t>
  </si>
  <si>
    <t xml:space="preserve">Старшие по подъезду- Филиппов А.А.Феногенова Татьяна Леонидовна </t>
  </si>
  <si>
    <t>Мастер участка – Павлов Андрей Леонидович</t>
  </si>
  <si>
    <t>13.Энергетическое обследование объектов</t>
  </si>
  <si>
    <t>14. Изготовление и установка дв.блоков на крышу</t>
  </si>
  <si>
    <t>Начислено прочих доходов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</si>
</sst>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41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0" borderId="0">
      <alignment/>
      <protection/>
    </xf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3" fillId="0" borderId="12" xfId="33" applyFont="1" applyBorder="1" applyAlignment="1">
      <alignment vertical="top" wrapText="1"/>
      <protection/>
    </xf>
    <xf numFmtId="0" fontId="3" fillId="0" borderId="13" xfId="33" applyFont="1" applyBorder="1" applyAlignment="1">
      <alignment vertical="top" wrapText="1"/>
      <protection/>
    </xf>
    <xf numFmtId="0" fontId="3" fillId="0" borderId="14" xfId="33" applyFont="1" applyBorder="1" applyAlignment="1">
      <alignment vertical="top" wrapText="1"/>
      <protection/>
    </xf>
    <xf numFmtId="0" fontId="3" fillId="0" borderId="15" xfId="33" applyFont="1" applyBorder="1" applyAlignment="1">
      <alignment vertical="top" wrapText="1"/>
      <protection/>
    </xf>
    <xf numFmtId="0" fontId="2" fillId="0" borderId="0" xfId="33" applyFont="1" applyBorder="1" applyAlignment="1">
      <alignment/>
      <protection/>
    </xf>
    <xf numFmtId="0" fontId="3" fillId="0" borderId="16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center"/>
      <protection/>
    </xf>
    <xf numFmtId="0" fontId="4" fillId="0" borderId="0" xfId="33" applyFont="1">
      <alignment/>
      <protection/>
    </xf>
    <xf numFmtId="0" fontId="3" fillId="0" borderId="16" xfId="33" applyFont="1" applyBorder="1">
      <alignment/>
      <protection/>
    </xf>
    <xf numFmtId="0" fontId="4" fillId="0" borderId="0" xfId="33" applyFont="1" applyAlignment="1">
      <alignment horizontal="center" wrapText="1"/>
      <protection/>
    </xf>
    <xf numFmtId="0" fontId="3" fillId="0" borderId="0" xfId="33" applyFont="1">
      <alignment/>
      <protection/>
    </xf>
    <xf numFmtId="0" fontId="2" fillId="0" borderId="0" xfId="33" applyFont="1" applyBorder="1" applyAlignment="1">
      <alignment horizontal="center" wrapText="1"/>
      <protection/>
    </xf>
    <xf numFmtId="0" fontId="3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wrapText="1"/>
      <protection/>
    </xf>
    <xf numFmtId="0" fontId="2" fillId="0" borderId="0" xfId="33" applyFont="1" applyFill="1" applyBorder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0" xfId="33" applyFont="1" applyBorder="1">
      <alignment/>
      <protection/>
    </xf>
    <xf numFmtId="0" fontId="3" fillId="0" borderId="12" xfId="33" applyFont="1" applyFill="1" applyBorder="1">
      <alignment/>
      <protection/>
    </xf>
    <xf numFmtId="0" fontId="3" fillId="0" borderId="12" xfId="33" applyFont="1" applyBorder="1">
      <alignment/>
      <protection/>
    </xf>
    <xf numFmtId="0" fontId="3" fillId="0" borderId="16" xfId="33" applyFont="1" applyFill="1" applyBorder="1">
      <alignment/>
      <protection/>
    </xf>
    <xf numFmtId="1" fontId="3" fillId="0" borderId="16" xfId="33" applyNumberFormat="1" applyFont="1" applyFill="1" applyBorder="1">
      <alignment/>
      <protection/>
    </xf>
    <xf numFmtId="0" fontId="3" fillId="0" borderId="15" xfId="33" applyFont="1" applyFill="1" applyBorder="1">
      <alignment/>
      <protection/>
    </xf>
    <xf numFmtId="2" fontId="3" fillId="0" borderId="15" xfId="33" applyNumberFormat="1" applyFont="1" applyFill="1" applyBorder="1">
      <alignment/>
      <protection/>
    </xf>
    <xf numFmtId="0" fontId="3" fillId="0" borderId="15" xfId="33" applyFont="1" applyBorder="1">
      <alignment/>
      <protection/>
    </xf>
    <xf numFmtId="0" fontId="3" fillId="0" borderId="18" xfId="33" applyFont="1" applyFill="1" applyBorder="1">
      <alignment/>
      <protection/>
    </xf>
    <xf numFmtId="2" fontId="3" fillId="0" borderId="11" xfId="33" applyNumberFormat="1" applyFont="1" applyFill="1" applyBorder="1">
      <alignment/>
      <protection/>
    </xf>
    <xf numFmtId="1" fontId="3" fillId="0" borderId="10" xfId="33" applyNumberFormat="1" applyFont="1" applyBorder="1">
      <alignment/>
      <protection/>
    </xf>
    <xf numFmtId="0" fontId="3" fillId="0" borderId="11" xfId="33" applyFont="1" applyBorder="1">
      <alignment/>
      <protection/>
    </xf>
    <xf numFmtId="0" fontId="3" fillId="0" borderId="19" xfId="33" applyFont="1" applyFill="1" applyBorder="1">
      <alignment/>
      <protection/>
    </xf>
    <xf numFmtId="0" fontId="3" fillId="0" borderId="20" xfId="33" applyFont="1" applyFill="1" applyBorder="1">
      <alignment/>
      <protection/>
    </xf>
    <xf numFmtId="2" fontId="3" fillId="0" borderId="13" xfId="33" applyNumberFormat="1" applyFont="1" applyFill="1" applyBorder="1">
      <alignment/>
      <protection/>
    </xf>
    <xf numFmtId="0" fontId="3" fillId="0" borderId="20" xfId="33" applyFont="1" applyBorder="1" applyAlignment="1">
      <alignment vertical="top" wrapText="1"/>
      <protection/>
    </xf>
    <xf numFmtId="2" fontId="3" fillId="0" borderId="20" xfId="33" applyNumberFormat="1" applyFont="1" applyFill="1" applyBorder="1">
      <alignment/>
      <protection/>
    </xf>
    <xf numFmtId="0" fontId="3" fillId="0" borderId="13" xfId="33" applyFont="1" applyBorder="1">
      <alignment/>
      <protection/>
    </xf>
    <xf numFmtId="0" fontId="3" fillId="0" borderId="0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3" fillId="0" borderId="21" xfId="33" applyFont="1" applyBorder="1" applyAlignment="1">
      <alignment vertical="top" wrapText="1"/>
      <protection/>
    </xf>
    <xf numFmtId="0" fontId="3" fillId="0" borderId="22" xfId="33" applyFont="1" applyBorder="1" applyAlignment="1">
      <alignment vertical="top" wrapText="1"/>
      <protection/>
    </xf>
    <xf numFmtId="0" fontId="3" fillId="0" borderId="23" xfId="33" applyFont="1" applyBorder="1" applyAlignment="1">
      <alignment vertical="top" wrapText="1"/>
      <protection/>
    </xf>
    <xf numFmtId="0" fontId="3" fillId="0" borderId="24" xfId="33" applyFont="1" applyBorder="1" applyAlignment="1">
      <alignment vertical="top" wrapText="1"/>
      <protection/>
    </xf>
    <xf numFmtId="0" fontId="3" fillId="0" borderId="24" xfId="33" applyFont="1" applyBorder="1">
      <alignment/>
      <protection/>
    </xf>
    <xf numFmtId="0" fontId="3" fillId="0" borderId="24" xfId="33" applyFont="1" applyBorder="1" applyAlignment="1">
      <alignment horizontal="left" vertical="distributed" wrapText="1"/>
      <protection/>
    </xf>
    <xf numFmtId="0" fontId="3" fillId="0" borderId="25" xfId="33" applyFont="1" applyBorder="1" applyAlignment="1">
      <alignment vertical="top" wrapText="1"/>
      <protection/>
    </xf>
    <xf numFmtId="0" fontId="3" fillId="0" borderId="26" xfId="33" applyFont="1" applyBorder="1" applyAlignment="1">
      <alignment wrapText="1"/>
      <protection/>
    </xf>
    <xf numFmtId="0" fontId="3" fillId="0" borderId="24" xfId="33" applyFont="1" applyBorder="1" applyAlignment="1">
      <alignment wrapText="1"/>
      <protection/>
    </xf>
    <xf numFmtId="0" fontId="3" fillId="0" borderId="27" xfId="33" applyFont="1" applyBorder="1" applyAlignment="1">
      <alignment vertical="top" wrapText="1"/>
      <protection/>
    </xf>
    <xf numFmtId="0" fontId="2" fillId="0" borderId="28" xfId="33" applyFont="1" applyBorder="1" applyAlignment="1">
      <alignment vertical="top" wrapText="1"/>
      <protection/>
    </xf>
    <xf numFmtId="0" fontId="2" fillId="0" borderId="29" xfId="33" applyFont="1" applyBorder="1" applyAlignment="1">
      <alignment vertical="top" wrapText="1"/>
      <protection/>
    </xf>
    <xf numFmtId="0" fontId="2" fillId="0" borderId="30" xfId="33" applyFont="1" applyBorder="1" applyAlignment="1">
      <alignment horizontal="left"/>
      <protection/>
    </xf>
    <xf numFmtId="0" fontId="2" fillId="0" borderId="31" xfId="33" applyFont="1" applyBorder="1" applyAlignment="1">
      <alignment horizontal="left"/>
      <protection/>
    </xf>
    <xf numFmtId="0" fontId="3" fillId="0" borderId="25" xfId="33" applyFont="1" applyFill="1" applyBorder="1" applyAlignment="1">
      <alignment horizontal="center" vertical="top" wrapText="1"/>
      <protection/>
    </xf>
    <xf numFmtId="0" fontId="3" fillId="0" borderId="32" xfId="33" applyFont="1" applyBorder="1">
      <alignment/>
      <protection/>
    </xf>
    <xf numFmtId="0" fontId="3" fillId="0" borderId="24" xfId="33" applyFont="1" applyFill="1" applyBorder="1" applyAlignment="1">
      <alignment horizontal="center" vertical="top" wrapText="1"/>
      <protection/>
    </xf>
    <xf numFmtId="0" fontId="3" fillId="0" borderId="23" xfId="33" applyFont="1" applyBorder="1">
      <alignment/>
      <protection/>
    </xf>
    <xf numFmtId="0" fontId="3" fillId="0" borderId="33" xfId="33" applyFont="1" applyFill="1" applyBorder="1" applyAlignment="1">
      <alignment horizontal="center" vertical="top" wrapText="1"/>
      <protection/>
    </xf>
    <xf numFmtId="0" fontId="3" fillId="0" borderId="34" xfId="33" applyFont="1" applyBorder="1">
      <alignment/>
      <protection/>
    </xf>
    <xf numFmtId="1" fontId="3" fillId="0" borderId="32" xfId="33" applyNumberFormat="1" applyFont="1" applyBorder="1">
      <alignment/>
      <protection/>
    </xf>
    <xf numFmtId="0" fontId="3" fillId="0" borderId="22" xfId="33" applyFont="1" applyFill="1" applyBorder="1" applyAlignment="1">
      <alignment horizontal="center" vertical="top" wrapText="1"/>
      <protection/>
    </xf>
    <xf numFmtId="0" fontId="3" fillId="0" borderId="26" xfId="33" applyFont="1" applyFill="1" applyBorder="1" applyAlignment="1">
      <alignment horizontal="center" vertical="top" wrapText="1"/>
      <protection/>
    </xf>
    <xf numFmtId="0" fontId="2" fillId="0" borderId="35" xfId="33" applyFont="1" applyFill="1" applyBorder="1">
      <alignment/>
      <protection/>
    </xf>
    <xf numFmtId="1" fontId="2" fillId="0" borderId="35" xfId="33" applyNumberFormat="1" applyFont="1" applyBorder="1">
      <alignment/>
      <protection/>
    </xf>
    <xf numFmtId="1" fontId="2" fillId="0" borderId="36" xfId="33" applyNumberFormat="1" applyFont="1" applyBorder="1">
      <alignment/>
      <protection/>
    </xf>
    <xf numFmtId="1" fontId="2" fillId="0" borderId="37" xfId="33" applyNumberFormat="1" applyFont="1" applyBorder="1">
      <alignment/>
      <protection/>
    </xf>
    <xf numFmtId="1" fontId="2" fillId="0" borderId="38" xfId="3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2" fillId="0" borderId="16" xfId="33" applyFont="1" applyBorder="1" applyAlignment="1">
      <alignment horizontal="left"/>
      <protection/>
    </xf>
    <xf numFmtId="0" fontId="2" fillId="0" borderId="16" xfId="33" applyFont="1" applyBorder="1" applyAlignment="1">
      <alignment horizontal="center"/>
      <protection/>
    </xf>
    <xf numFmtId="0" fontId="2" fillId="0" borderId="16" xfId="33" applyFont="1" applyBorder="1" applyAlignment="1">
      <alignment horizontal="center" wrapText="1"/>
      <protection/>
    </xf>
    <xf numFmtId="0" fontId="2" fillId="0" borderId="16" xfId="33" applyFont="1" applyBorder="1" applyAlignment="1">
      <alignment horizontal="left" wrapText="1"/>
      <protection/>
    </xf>
    <xf numFmtId="0" fontId="2" fillId="0" borderId="0" xfId="33" applyFont="1" applyAlignment="1">
      <alignment wrapText="1"/>
      <protection/>
    </xf>
    <xf numFmtId="166" fontId="2" fillId="0" borderId="16" xfId="59" applyNumberFormat="1" applyFont="1" applyBorder="1" applyAlignment="1">
      <alignment horizontal="center" wrapText="1"/>
    </xf>
    <xf numFmtId="166" fontId="2" fillId="0" borderId="16" xfId="59" applyNumberFormat="1" applyFont="1" applyFill="1" applyBorder="1" applyAlignment="1">
      <alignment horizontal="center" wrapText="1"/>
    </xf>
    <xf numFmtId="0" fontId="2" fillId="0" borderId="16" xfId="33" applyFont="1" applyBorder="1">
      <alignment/>
      <protection/>
    </xf>
    <xf numFmtId="0" fontId="2" fillId="0" borderId="16" xfId="33" applyFont="1" applyBorder="1" applyAlignment="1">
      <alignment vertical="distributed" wrapText="1"/>
      <protection/>
    </xf>
    <xf numFmtId="3" fontId="2" fillId="0" borderId="16" xfId="33" applyNumberFormat="1" applyFont="1" applyFill="1" applyBorder="1" applyAlignment="1">
      <alignment horizontal="center" wrapText="1"/>
      <protection/>
    </xf>
    <xf numFmtId="0" fontId="2" fillId="0" borderId="39" xfId="33" applyFont="1" applyBorder="1">
      <alignment/>
      <protection/>
    </xf>
    <xf numFmtId="0" fontId="2" fillId="0" borderId="30" xfId="33" applyFont="1" applyBorder="1">
      <alignment/>
      <protection/>
    </xf>
    <xf numFmtId="0" fontId="2" fillId="0" borderId="39" xfId="33" applyFont="1" applyBorder="1" applyAlignment="1">
      <alignment horizontal="center" wrapText="1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4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Border="1">
      <alignment/>
      <protection/>
    </xf>
    <xf numFmtId="0" fontId="2" fillId="0" borderId="40" xfId="33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3" applyFont="1" applyAlignment="1">
      <alignment horizontal="center" wrapText="1"/>
      <protection/>
    </xf>
    <xf numFmtId="0" fontId="2" fillId="0" borderId="16" xfId="0" applyFont="1" applyBorder="1" applyAlignment="1">
      <alignment/>
    </xf>
    <xf numFmtId="1" fontId="3" fillId="0" borderId="20" xfId="33" applyNumberFormat="1" applyFont="1" applyFill="1" applyBorder="1">
      <alignment/>
      <protection/>
    </xf>
    <xf numFmtId="0" fontId="3" fillId="0" borderId="20" xfId="33" applyFont="1" applyBorder="1">
      <alignment/>
      <protection/>
    </xf>
    <xf numFmtId="1" fontId="3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41" xfId="33" applyFont="1" applyFill="1" applyBorder="1" applyAlignment="1">
      <alignment horizontal="center" vertical="top" wrapText="1"/>
      <protection/>
    </xf>
    <xf numFmtId="0" fontId="2" fillId="0" borderId="41" xfId="33" applyFont="1" applyBorder="1" applyAlignment="1">
      <alignment vertical="top" wrapText="1"/>
      <protection/>
    </xf>
    <xf numFmtId="0" fontId="2" fillId="0" borderId="42" xfId="33" applyFont="1" applyBorder="1" applyAlignment="1">
      <alignment vertical="top" wrapText="1"/>
      <protection/>
    </xf>
    <xf numFmtId="0" fontId="3" fillId="0" borderId="16" xfId="33" applyFont="1" applyBorder="1" applyAlignment="1">
      <alignment wrapText="1"/>
      <protection/>
    </xf>
    <xf numFmtId="0" fontId="3" fillId="0" borderId="16" xfId="33" applyFont="1" applyFill="1" applyBorder="1" applyAlignment="1">
      <alignment horizontal="center" vertical="top"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34" xfId="33" applyFont="1" applyBorder="1" applyAlignment="1">
      <alignment horizontal="center" vertical="top" wrapText="1"/>
      <protection/>
    </xf>
    <xf numFmtId="0" fontId="2" fillId="0" borderId="34" xfId="0" applyFont="1" applyBorder="1" applyAlignment="1">
      <alignment horizontal="center" vertical="top" wrapText="1"/>
    </xf>
    <xf numFmtId="0" fontId="3" fillId="0" borderId="16" xfId="33" applyFont="1" applyFill="1" applyBorder="1" applyAlignment="1">
      <alignment horizontal="left" vertical="center"/>
      <protection/>
    </xf>
    <xf numFmtId="0" fontId="3" fillId="0" borderId="16" xfId="33" applyFont="1" applyFill="1" applyBorder="1" applyAlignment="1">
      <alignment horizontal="center" vertical="center"/>
      <protection/>
    </xf>
    <xf numFmtId="0" fontId="2" fillId="0" borderId="25" xfId="33" applyFont="1" applyFill="1" applyBorder="1" applyAlignment="1">
      <alignment horizontal="center" vertical="center" wrapText="1"/>
      <protection/>
    </xf>
    <xf numFmtId="0" fontId="2" fillId="0" borderId="33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wrapText="1"/>
      <protection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33" applyFont="1" applyBorder="1" applyAlignment="1">
      <alignment horizontal="center" vertical="top" wrapText="1"/>
      <protection/>
    </xf>
    <xf numFmtId="0" fontId="2" fillId="0" borderId="46" xfId="0" applyFont="1" applyBorder="1" applyAlignment="1">
      <alignment horizontal="center" vertical="top" wrapText="1"/>
    </xf>
    <xf numFmtId="0" fontId="2" fillId="0" borderId="47" xfId="33" applyFont="1" applyBorder="1" applyAlignment="1">
      <alignment horizontal="center" vertical="top" wrapText="1"/>
      <protection/>
    </xf>
    <xf numFmtId="0" fontId="2" fillId="0" borderId="46" xfId="33" applyFont="1" applyBorder="1" applyAlignment="1">
      <alignment horizontal="center" vertical="top" wrapText="1"/>
      <protection/>
    </xf>
    <xf numFmtId="0" fontId="2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 wrapText="1"/>
      <protection/>
    </xf>
    <xf numFmtId="0" fontId="2" fillId="0" borderId="0" xfId="33" applyFont="1" applyFill="1" applyBorder="1" applyAlignment="1">
      <alignment horizontal="center" vertical="center"/>
      <protection/>
    </xf>
    <xf numFmtId="0" fontId="3" fillId="0" borderId="16" xfId="3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left"/>
    </xf>
    <xf numFmtId="0" fontId="2" fillId="0" borderId="22" xfId="33" applyFont="1" applyBorder="1" applyAlignment="1">
      <alignment vertical="top" wrapText="1"/>
      <protection/>
    </xf>
    <xf numFmtId="164" fontId="3" fillId="0" borderId="16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tabSelected="1" zoomScale="75" zoomScaleNormal="75" zoomScalePageLayoutView="0" workbookViewId="0" topLeftCell="A33">
      <selection activeCell="K54" sqref="K54:V54"/>
    </sheetView>
  </sheetViews>
  <sheetFormatPr defaultColWidth="8.7109375" defaultRowHeight="12.75"/>
  <cols>
    <col min="1" max="1" width="5.28125" style="10" customWidth="1"/>
    <col min="2" max="2" width="48.28125" style="10" customWidth="1"/>
    <col min="3" max="10" width="0" style="10" hidden="1" customWidth="1"/>
    <col min="11" max="11" width="12.421875" style="12" customWidth="1"/>
    <col min="12" max="13" width="12.421875" style="10" customWidth="1"/>
    <col min="14" max="14" width="9.421875" style="10" customWidth="1"/>
    <col min="15" max="15" width="10.00390625" style="10" customWidth="1"/>
    <col min="16" max="16" width="10.7109375" style="10" customWidth="1"/>
    <col min="17" max="17" width="9.57421875" style="10" customWidth="1"/>
    <col min="18" max="18" width="10.421875" style="10" customWidth="1"/>
    <col min="19" max="19" width="10.140625" style="10" customWidth="1"/>
    <col min="20" max="20" width="11.28125" style="10" customWidth="1"/>
    <col min="21" max="21" width="10.28125" style="10" customWidth="1"/>
    <col min="22" max="22" width="9.7109375" style="10" customWidth="1"/>
    <col min="23" max="23" width="10.7109375" style="10" customWidth="1"/>
    <col min="24" max="24" width="12.28125" style="10" customWidth="1"/>
    <col min="25" max="16384" width="8.7109375" style="10" customWidth="1"/>
  </cols>
  <sheetData>
    <row r="1" spans="1:14" s="13" customFormat="1" ht="15.7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40" t="s">
        <v>1</v>
      </c>
      <c r="M1" s="9"/>
      <c r="N1" s="9"/>
    </row>
    <row r="2" spans="1:14" s="13" customFormat="1" ht="3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4"/>
      <c r="M2" s="14"/>
      <c r="N2" s="14"/>
    </row>
    <row r="3" spans="1:11" s="13" customFormat="1" ht="21" customHeight="1">
      <c r="A3" s="119" t="s">
        <v>47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spans="1:19" s="13" customFormat="1" ht="11.25" customHeight="1" hidden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20"/>
      <c r="M4" s="120"/>
      <c r="N4" s="120"/>
      <c r="O4" s="120"/>
      <c r="P4" s="120"/>
      <c r="Q4" s="120"/>
      <c r="R4" s="120"/>
      <c r="S4" s="120"/>
    </row>
    <row r="5" spans="1:27" s="13" customFormat="1" ht="15.75">
      <c r="A5" s="15"/>
      <c r="B5" s="71" t="s">
        <v>2</v>
      </c>
      <c r="C5" s="72"/>
      <c r="D5" s="72"/>
      <c r="E5" s="72"/>
      <c r="F5" s="72"/>
      <c r="G5" s="72"/>
      <c r="H5" s="72"/>
      <c r="I5" s="72"/>
      <c r="J5" s="72"/>
      <c r="K5" s="73">
        <v>16604.93</v>
      </c>
      <c r="L5" s="107" t="s">
        <v>3</v>
      </c>
      <c r="M5" s="107"/>
      <c r="N5" s="107"/>
      <c r="O5" s="107"/>
      <c r="P5" s="107"/>
      <c r="Q5" s="107"/>
      <c r="R5" s="107"/>
      <c r="S5" s="107"/>
      <c r="T5" s="16"/>
      <c r="U5" s="16"/>
      <c r="V5" s="16"/>
      <c r="W5" s="16"/>
      <c r="X5" s="16"/>
      <c r="Y5" s="16"/>
      <c r="Z5" s="16"/>
      <c r="AA5" s="16"/>
    </row>
    <row r="6" spans="2:27" s="17" customFormat="1" ht="28.5" customHeight="1">
      <c r="B6" s="74" t="s">
        <v>4</v>
      </c>
      <c r="C6" s="74"/>
      <c r="D6" s="74"/>
      <c r="E6" s="74"/>
      <c r="F6" s="74"/>
      <c r="G6" s="74"/>
      <c r="H6" s="74"/>
      <c r="I6" s="74"/>
      <c r="J6" s="74"/>
      <c r="K6" s="73">
        <v>280</v>
      </c>
      <c r="L6" s="121" t="s">
        <v>87</v>
      </c>
      <c r="M6" s="121"/>
      <c r="N6" s="121"/>
      <c r="O6" s="121"/>
      <c r="P6" s="121"/>
      <c r="Q6" s="121"/>
      <c r="R6" s="121"/>
      <c r="S6" s="121"/>
      <c r="T6" s="18"/>
      <c r="U6" s="18"/>
      <c r="V6" s="18"/>
      <c r="W6" s="18"/>
      <c r="X6" s="18"/>
      <c r="Y6" s="75"/>
      <c r="Z6" s="75"/>
      <c r="AA6" s="75"/>
    </row>
    <row r="7" spans="2:27" s="13" customFormat="1" ht="15.75">
      <c r="B7" s="71" t="s">
        <v>5</v>
      </c>
      <c r="C7" s="71"/>
      <c r="D7" s="71"/>
      <c r="E7" s="71"/>
      <c r="F7" s="71"/>
      <c r="G7" s="71"/>
      <c r="H7" s="71"/>
      <c r="I7" s="71"/>
      <c r="J7" s="71"/>
      <c r="K7" s="73">
        <v>807</v>
      </c>
      <c r="L7" s="106" t="s">
        <v>6</v>
      </c>
      <c r="M7" s="106"/>
      <c r="N7" s="106"/>
      <c r="O7" s="106"/>
      <c r="P7" s="106"/>
      <c r="Q7" s="106"/>
      <c r="R7" s="106"/>
      <c r="S7" s="106"/>
      <c r="T7" s="16"/>
      <c r="U7" s="16"/>
      <c r="V7" s="16"/>
      <c r="W7" s="16"/>
      <c r="X7" s="16"/>
      <c r="Y7" s="16"/>
      <c r="Z7" s="16"/>
      <c r="AA7" s="16"/>
    </row>
    <row r="8" spans="2:27" s="13" customFormat="1" ht="15.75">
      <c r="B8" s="71" t="s">
        <v>7</v>
      </c>
      <c r="C8" s="71"/>
      <c r="D8" s="71"/>
      <c r="E8" s="71"/>
      <c r="F8" s="71"/>
      <c r="G8" s="71"/>
      <c r="H8" s="71"/>
      <c r="I8" s="71"/>
      <c r="J8" s="71"/>
      <c r="K8" s="73" t="s">
        <v>8</v>
      </c>
      <c r="L8" s="106" t="s">
        <v>9</v>
      </c>
      <c r="M8" s="106"/>
      <c r="N8" s="106"/>
      <c r="O8" s="106"/>
      <c r="P8" s="106"/>
      <c r="Q8" s="106"/>
      <c r="R8" s="106"/>
      <c r="S8" s="106"/>
      <c r="T8" s="16"/>
      <c r="U8" s="16"/>
      <c r="V8" s="16"/>
      <c r="W8" s="16"/>
      <c r="X8" s="16"/>
      <c r="Y8" s="16"/>
      <c r="Z8" s="16"/>
      <c r="AA8" s="16"/>
    </row>
    <row r="9" spans="2:27" s="13" customFormat="1" ht="15.75">
      <c r="B9" s="71" t="s">
        <v>10</v>
      </c>
      <c r="C9" s="71"/>
      <c r="D9" s="71"/>
      <c r="E9" s="71"/>
      <c r="F9" s="71"/>
      <c r="G9" s="71"/>
      <c r="H9" s="71"/>
      <c r="I9" s="71"/>
      <c r="J9" s="71"/>
      <c r="K9" s="73">
        <v>1990</v>
      </c>
      <c r="L9" s="106" t="s">
        <v>11</v>
      </c>
      <c r="M9" s="106"/>
      <c r="N9" s="106"/>
      <c r="O9" s="106"/>
      <c r="P9" s="106"/>
      <c r="Q9" s="106"/>
      <c r="R9" s="106"/>
      <c r="S9" s="106"/>
      <c r="T9" s="16"/>
      <c r="U9" s="16"/>
      <c r="V9" s="16"/>
      <c r="W9" s="16"/>
      <c r="X9" s="16"/>
      <c r="Y9" s="16"/>
      <c r="Z9" s="16"/>
      <c r="AA9" s="16"/>
    </row>
    <row r="10" spans="2:27" s="13" customFormat="1" ht="15.75">
      <c r="B10" s="71" t="s">
        <v>12</v>
      </c>
      <c r="C10" s="71"/>
      <c r="D10" s="71"/>
      <c r="E10" s="71"/>
      <c r="F10" s="71"/>
      <c r="G10" s="71"/>
      <c r="H10" s="71"/>
      <c r="I10" s="71"/>
      <c r="J10" s="71"/>
      <c r="K10" s="73">
        <v>10</v>
      </c>
      <c r="L10" s="106" t="s">
        <v>13</v>
      </c>
      <c r="M10" s="106"/>
      <c r="N10" s="106"/>
      <c r="O10" s="106"/>
      <c r="P10" s="106"/>
      <c r="Q10" s="106"/>
      <c r="R10" s="106"/>
      <c r="S10" s="106"/>
      <c r="T10" s="16"/>
      <c r="U10" s="16"/>
      <c r="V10" s="16"/>
      <c r="W10" s="16"/>
      <c r="X10" s="16"/>
      <c r="Y10" s="16"/>
      <c r="Z10" s="16"/>
      <c r="AA10" s="16"/>
    </row>
    <row r="11" spans="2:27" s="13" customFormat="1" ht="15.75">
      <c r="B11" s="71" t="s">
        <v>14</v>
      </c>
      <c r="C11" s="71"/>
      <c r="D11" s="71"/>
      <c r="E11" s="71"/>
      <c r="F11" s="71"/>
      <c r="G11" s="71"/>
      <c r="H11" s="71"/>
      <c r="I11" s="71"/>
      <c r="J11" s="71"/>
      <c r="K11" s="73">
        <v>9</v>
      </c>
      <c r="L11" s="106" t="s">
        <v>15</v>
      </c>
      <c r="M11" s="106"/>
      <c r="N11" s="106"/>
      <c r="O11" s="106"/>
      <c r="P11" s="106"/>
      <c r="Q11" s="106"/>
      <c r="R11" s="106"/>
      <c r="S11" s="106"/>
      <c r="T11" s="16"/>
      <c r="U11" s="16"/>
      <c r="V11" s="16"/>
      <c r="W11" s="16"/>
      <c r="X11" s="16"/>
      <c r="Y11" s="16"/>
      <c r="Z11" s="16"/>
      <c r="AA11" s="16"/>
    </row>
    <row r="12" spans="2:27" s="13" customFormat="1" ht="15.75">
      <c r="B12" s="71" t="s">
        <v>16</v>
      </c>
      <c r="C12" s="71"/>
      <c r="D12" s="71"/>
      <c r="E12" s="71"/>
      <c r="F12" s="71"/>
      <c r="G12" s="71"/>
      <c r="H12" s="71"/>
      <c r="I12" s="71"/>
      <c r="J12" s="71"/>
      <c r="K12" s="73">
        <v>2272.47</v>
      </c>
      <c r="L12" s="106" t="s">
        <v>17</v>
      </c>
      <c r="M12" s="106"/>
      <c r="N12" s="106"/>
      <c r="O12" s="106"/>
      <c r="P12" s="106"/>
      <c r="Q12" s="106"/>
      <c r="R12" s="106"/>
      <c r="S12" s="106"/>
      <c r="T12" s="16"/>
      <c r="U12" s="16"/>
      <c r="V12" s="16"/>
      <c r="W12" s="16"/>
      <c r="X12" s="16"/>
      <c r="Y12" s="16"/>
      <c r="Z12" s="16"/>
      <c r="AA12" s="16"/>
    </row>
    <row r="13" spans="2:27" s="13" customFormat="1" ht="15.75">
      <c r="B13" s="71" t="s">
        <v>18</v>
      </c>
      <c r="C13" s="71"/>
      <c r="D13" s="71"/>
      <c r="E13" s="71"/>
      <c r="F13" s="71"/>
      <c r="G13" s="71"/>
      <c r="H13" s="71"/>
      <c r="I13" s="71"/>
      <c r="J13" s="71"/>
      <c r="K13" s="73">
        <v>1816.6</v>
      </c>
      <c r="L13" s="106" t="s">
        <v>88</v>
      </c>
      <c r="M13" s="106"/>
      <c r="N13" s="106"/>
      <c r="O13" s="106"/>
      <c r="P13" s="106"/>
      <c r="Q13" s="106"/>
      <c r="R13" s="106"/>
      <c r="S13" s="106"/>
      <c r="T13" s="16"/>
      <c r="U13" s="16"/>
      <c r="V13" s="16"/>
      <c r="W13" s="16"/>
      <c r="X13" s="16"/>
      <c r="Y13" s="16"/>
      <c r="Z13" s="16"/>
      <c r="AA13" s="16"/>
    </row>
    <row r="14" spans="2:27" s="13" customFormat="1" ht="15.75">
      <c r="B14" s="71" t="s">
        <v>19</v>
      </c>
      <c r="C14" s="71"/>
      <c r="D14" s="71"/>
      <c r="E14" s="71"/>
      <c r="F14" s="71"/>
      <c r="G14" s="71"/>
      <c r="H14" s="71"/>
      <c r="I14" s="71"/>
      <c r="J14" s="71"/>
      <c r="K14" s="73">
        <v>2300</v>
      </c>
      <c r="L14" s="106"/>
      <c r="M14" s="106"/>
      <c r="N14" s="106"/>
      <c r="O14" s="106"/>
      <c r="P14" s="106"/>
      <c r="Q14" s="106"/>
      <c r="R14" s="106"/>
      <c r="S14" s="106"/>
      <c r="T14" s="16"/>
      <c r="U14" s="16"/>
      <c r="V14" s="16"/>
      <c r="W14" s="16"/>
      <c r="X14" s="16"/>
      <c r="Y14" s="16"/>
      <c r="Z14" s="16"/>
      <c r="AA14" s="16"/>
    </row>
    <row r="15" spans="2:27" s="13" customFormat="1" ht="15.75">
      <c r="B15" s="71" t="s">
        <v>20</v>
      </c>
      <c r="C15" s="71"/>
      <c r="D15" s="71"/>
      <c r="E15" s="71"/>
      <c r="F15" s="71"/>
      <c r="G15" s="71"/>
      <c r="H15" s="71"/>
      <c r="I15" s="71"/>
      <c r="J15" s="71"/>
      <c r="K15" s="73">
        <v>9</v>
      </c>
      <c r="L15" s="107"/>
      <c r="M15" s="107"/>
      <c r="N15" s="107"/>
      <c r="O15" s="107"/>
      <c r="P15" s="107"/>
      <c r="Q15" s="107"/>
      <c r="R15" s="107"/>
      <c r="S15" s="107"/>
      <c r="T15" s="16"/>
      <c r="U15" s="16"/>
      <c r="V15" s="16"/>
      <c r="W15" s="16"/>
      <c r="X15" s="16"/>
      <c r="Y15" s="16"/>
      <c r="Z15" s="16"/>
      <c r="AA15" s="16"/>
    </row>
    <row r="16" spans="2:27" s="13" customFormat="1" ht="15.75">
      <c r="B16" s="71" t="s">
        <v>53</v>
      </c>
      <c r="C16" s="71"/>
      <c r="D16" s="71"/>
      <c r="E16" s="71"/>
      <c r="F16" s="71"/>
      <c r="G16" s="71"/>
      <c r="H16" s="71"/>
      <c r="I16" s="71"/>
      <c r="J16" s="71"/>
      <c r="K16" s="76">
        <v>494482</v>
      </c>
      <c r="L16" s="107"/>
      <c r="M16" s="107"/>
      <c r="N16" s="107"/>
      <c r="O16" s="107"/>
      <c r="P16" s="107"/>
      <c r="Q16" s="107"/>
      <c r="R16" s="107"/>
      <c r="S16" s="107"/>
      <c r="T16" s="16"/>
      <c r="U16" s="16"/>
      <c r="V16" s="16"/>
      <c r="W16" s="16"/>
      <c r="X16" s="16"/>
      <c r="Y16" s="16"/>
      <c r="Z16" s="16"/>
      <c r="AA16" s="16"/>
    </row>
    <row r="17" spans="2:27" s="13" customFormat="1" ht="15.75">
      <c r="B17" s="71" t="s">
        <v>54</v>
      </c>
      <c r="C17" s="71"/>
      <c r="D17" s="71"/>
      <c r="E17" s="71"/>
      <c r="F17" s="71"/>
      <c r="G17" s="71"/>
      <c r="H17" s="71"/>
      <c r="I17" s="71"/>
      <c r="J17" s="71"/>
      <c r="K17" s="76">
        <v>300122</v>
      </c>
      <c r="L17" s="107"/>
      <c r="M17" s="107"/>
      <c r="N17" s="107"/>
      <c r="O17" s="107"/>
      <c r="P17" s="107"/>
      <c r="Q17" s="107"/>
      <c r="R17" s="107"/>
      <c r="S17" s="107"/>
      <c r="T17" s="16"/>
      <c r="U17" s="16"/>
      <c r="V17" s="16"/>
      <c r="W17" s="16"/>
      <c r="X17" s="16"/>
      <c r="Y17" s="16"/>
      <c r="Z17" s="16"/>
      <c r="AA17" s="16"/>
    </row>
    <row r="18" spans="2:27" s="13" customFormat="1" ht="15.75">
      <c r="B18" s="71" t="s">
        <v>55</v>
      </c>
      <c r="C18" s="71"/>
      <c r="D18" s="71"/>
      <c r="E18" s="71"/>
      <c r="F18" s="71"/>
      <c r="G18" s="71"/>
      <c r="H18" s="71"/>
      <c r="I18" s="71"/>
      <c r="J18" s="71"/>
      <c r="K18" s="76">
        <f>K16</f>
        <v>494482</v>
      </c>
      <c r="L18" s="107"/>
      <c r="M18" s="107"/>
      <c r="N18" s="107"/>
      <c r="O18" s="107"/>
      <c r="P18" s="107"/>
      <c r="Q18" s="107"/>
      <c r="R18" s="107"/>
      <c r="S18" s="107"/>
      <c r="T18" s="16"/>
      <c r="U18" s="16"/>
      <c r="V18" s="16"/>
      <c r="W18" s="16"/>
      <c r="X18" s="16"/>
      <c r="Y18" s="16"/>
      <c r="Z18" s="16"/>
      <c r="AA18" s="16"/>
    </row>
    <row r="19" spans="2:27" s="13" customFormat="1" ht="15.75">
      <c r="B19" s="71" t="s">
        <v>56</v>
      </c>
      <c r="C19" s="71"/>
      <c r="D19" s="71"/>
      <c r="E19" s="71"/>
      <c r="F19" s="71"/>
      <c r="G19" s="71"/>
      <c r="H19" s="71"/>
      <c r="I19" s="71"/>
      <c r="J19" s="71"/>
      <c r="K19" s="77">
        <v>146346</v>
      </c>
      <c r="L19" s="107"/>
      <c r="M19" s="107"/>
      <c r="N19" s="107"/>
      <c r="O19" s="107"/>
      <c r="P19" s="107"/>
      <c r="Q19" s="107"/>
      <c r="R19" s="107"/>
      <c r="S19" s="107"/>
      <c r="T19" s="16"/>
      <c r="U19" s="16"/>
      <c r="V19" s="16"/>
      <c r="W19" s="16"/>
      <c r="X19" s="16"/>
      <c r="Y19" s="16"/>
      <c r="Z19" s="16"/>
      <c r="AA19" s="16"/>
    </row>
    <row r="20" spans="2:27" s="13" customFormat="1" ht="15.75">
      <c r="B20" s="78" t="s">
        <v>57</v>
      </c>
      <c r="C20" s="78"/>
      <c r="D20" s="78"/>
      <c r="E20" s="78"/>
      <c r="F20" s="78"/>
      <c r="G20" s="78"/>
      <c r="H20" s="78"/>
      <c r="I20" s="78"/>
      <c r="J20" s="78"/>
      <c r="K20" s="77">
        <v>340706</v>
      </c>
      <c r="L20" s="107"/>
      <c r="M20" s="107"/>
      <c r="N20" s="107"/>
      <c r="O20" s="107"/>
      <c r="P20" s="107"/>
      <c r="Q20" s="107"/>
      <c r="R20" s="107"/>
      <c r="S20" s="107"/>
      <c r="T20" s="16"/>
      <c r="U20" s="16"/>
      <c r="V20" s="16"/>
      <c r="W20" s="16"/>
      <c r="X20" s="16"/>
      <c r="Y20" s="16"/>
      <c r="Z20" s="16"/>
      <c r="AA20" s="16"/>
    </row>
    <row r="21" spans="2:25" s="13" customFormat="1" ht="15.75">
      <c r="B21" s="79"/>
      <c r="C21" s="78"/>
      <c r="D21" s="78"/>
      <c r="E21" s="78"/>
      <c r="F21" s="78"/>
      <c r="G21" s="78"/>
      <c r="H21" s="78"/>
      <c r="I21" s="78"/>
      <c r="J21" s="78"/>
      <c r="K21" s="80"/>
      <c r="L21" s="110"/>
      <c r="M21" s="110"/>
      <c r="N21" s="110"/>
      <c r="O21" s="110"/>
      <c r="P21" s="110"/>
      <c r="Q21" s="110"/>
      <c r="R21" s="110"/>
      <c r="S21" s="110"/>
      <c r="T21" s="16"/>
      <c r="U21" s="16"/>
      <c r="V21" s="16"/>
      <c r="W21" s="16"/>
      <c r="X21" s="16"/>
      <c r="Y21" s="16"/>
    </row>
    <row r="22" spans="11:24" s="13" customFormat="1" ht="23.25" customHeight="1" thickBot="1">
      <c r="K22" s="19"/>
      <c r="Q22" s="7"/>
      <c r="R22" s="7"/>
      <c r="S22" s="7"/>
      <c r="T22" s="7"/>
      <c r="U22" s="7"/>
      <c r="V22" s="7"/>
      <c r="W22" s="7"/>
      <c r="X22" s="7"/>
    </row>
    <row r="23" spans="2:31" s="16" customFormat="1" ht="30" customHeight="1">
      <c r="B23" s="81"/>
      <c r="C23" s="82"/>
      <c r="D23" s="82"/>
      <c r="E23" s="82"/>
      <c r="F23" s="82"/>
      <c r="G23" s="82"/>
      <c r="H23" s="82"/>
      <c r="I23" s="82"/>
      <c r="J23" s="82"/>
      <c r="K23" s="111" t="s">
        <v>77</v>
      </c>
      <c r="L23" s="112"/>
      <c r="M23" s="112"/>
      <c r="N23" s="113"/>
      <c r="O23" s="83"/>
      <c r="P23" s="53" t="s">
        <v>46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40"/>
      <c r="AD23" s="40"/>
      <c r="AE23" s="40"/>
    </row>
    <row r="24" spans="2:28" s="16" customFormat="1" ht="30" customHeight="1">
      <c r="B24" s="123" t="s">
        <v>21</v>
      </c>
      <c r="C24" s="103" t="s">
        <v>22</v>
      </c>
      <c r="D24" s="103" t="s">
        <v>23</v>
      </c>
      <c r="E24" s="103" t="s">
        <v>24</v>
      </c>
      <c r="F24" s="103" t="s">
        <v>25</v>
      </c>
      <c r="G24" s="103" t="s">
        <v>26</v>
      </c>
      <c r="H24" s="103" t="s">
        <v>27</v>
      </c>
      <c r="I24" s="103" t="s">
        <v>28</v>
      </c>
      <c r="J24" s="103" t="s">
        <v>29</v>
      </c>
      <c r="K24" s="114" t="s">
        <v>72</v>
      </c>
      <c r="L24" s="116" t="s">
        <v>73</v>
      </c>
      <c r="M24" s="116" t="s">
        <v>78</v>
      </c>
      <c r="N24" s="104" t="s">
        <v>74</v>
      </c>
      <c r="O24" s="108" t="s">
        <v>51</v>
      </c>
      <c r="P24" s="84" t="s">
        <v>30</v>
      </c>
      <c r="Q24" s="84" t="s">
        <v>31</v>
      </c>
      <c r="R24" s="84" t="s">
        <v>32</v>
      </c>
      <c r="S24" s="84" t="s">
        <v>33</v>
      </c>
      <c r="T24" s="84" t="s">
        <v>34</v>
      </c>
      <c r="U24" s="84" t="s">
        <v>35</v>
      </c>
      <c r="V24" s="84" t="s">
        <v>36</v>
      </c>
      <c r="W24" s="84" t="s">
        <v>37</v>
      </c>
      <c r="X24" s="84" t="s">
        <v>38</v>
      </c>
      <c r="Y24" s="84" t="s">
        <v>39</v>
      </c>
      <c r="Z24" s="84" t="s">
        <v>40</v>
      </c>
      <c r="AA24" s="84" t="s">
        <v>41</v>
      </c>
      <c r="AB24" s="85" t="s">
        <v>42</v>
      </c>
    </row>
    <row r="25" spans="2:28" s="16" customFormat="1" ht="20.25" customHeight="1">
      <c r="B25" s="123"/>
      <c r="C25" s="103"/>
      <c r="D25" s="103"/>
      <c r="E25" s="103"/>
      <c r="F25" s="103"/>
      <c r="G25" s="103"/>
      <c r="H25" s="103"/>
      <c r="I25" s="103"/>
      <c r="J25" s="103"/>
      <c r="K25" s="115"/>
      <c r="L25" s="117"/>
      <c r="M25" s="117"/>
      <c r="N25" s="105"/>
      <c r="O25" s="109"/>
      <c r="P25" s="86"/>
      <c r="Q25" s="86"/>
      <c r="R25" s="86"/>
      <c r="S25" s="87"/>
      <c r="T25" s="87"/>
      <c r="U25" s="87"/>
      <c r="V25" s="87"/>
      <c r="W25" s="87"/>
      <c r="X25" s="87"/>
      <c r="Y25" s="87"/>
      <c r="Z25" s="87"/>
      <c r="AA25" s="87"/>
      <c r="AB25" s="88"/>
    </row>
    <row r="26" spans="2:28" s="13" customFormat="1" ht="15.75">
      <c r="B26" s="42" t="s">
        <v>43</v>
      </c>
      <c r="C26" s="1"/>
      <c r="D26" s="1"/>
      <c r="E26" s="1"/>
      <c r="F26" s="1"/>
      <c r="G26" s="1"/>
      <c r="H26" s="1"/>
      <c r="I26" s="1"/>
      <c r="J26" s="1"/>
      <c r="K26" s="8" t="s">
        <v>75</v>
      </c>
      <c r="L26" s="8">
        <v>220</v>
      </c>
      <c r="M26" s="8">
        <v>330.7</v>
      </c>
      <c r="N26" s="43">
        <f>L26*M26</f>
        <v>72754</v>
      </c>
      <c r="O26" s="55" t="s">
        <v>44</v>
      </c>
      <c r="P26" s="22"/>
      <c r="Q26" s="22"/>
      <c r="R26" s="22"/>
      <c r="S26" s="23">
        <v>57053.39</v>
      </c>
      <c r="T26" s="23"/>
      <c r="U26" s="23"/>
      <c r="V26" s="23">
        <v>34290</v>
      </c>
      <c r="W26" s="23"/>
      <c r="X26" s="23">
        <v>21463.94</v>
      </c>
      <c r="Y26" s="23"/>
      <c r="Z26" s="23"/>
      <c r="AA26" s="23"/>
      <c r="AB26" s="56">
        <f aca="true" t="shared" si="0" ref="AB26:AB31">SUM(P26:AA26)</f>
        <v>112807.33</v>
      </c>
    </row>
    <row r="27" spans="2:28" s="13" customFormat="1" ht="18" customHeight="1">
      <c r="B27" s="44" t="s">
        <v>48</v>
      </c>
      <c r="C27" s="4"/>
      <c r="D27" s="3"/>
      <c r="E27" s="3"/>
      <c r="F27" s="3"/>
      <c r="G27" s="3"/>
      <c r="H27" s="3"/>
      <c r="I27" s="3"/>
      <c r="J27" s="20"/>
      <c r="K27" s="8"/>
      <c r="L27" s="8"/>
      <c r="M27" s="8"/>
      <c r="N27" s="43"/>
      <c r="O27" s="57"/>
      <c r="P27" s="24"/>
      <c r="Q27" s="25"/>
      <c r="R27" s="24"/>
      <c r="S27" s="11"/>
      <c r="T27" s="11"/>
      <c r="U27" s="11"/>
      <c r="V27" s="11"/>
      <c r="W27" s="11"/>
      <c r="X27" s="11"/>
      <c r="Y27" s="11"/>
      <c r="Z27" s="11">
        <v>4659.17</v>
      </c>
      <c r="AA27" s="11">
        <v>23978.25</v>
      </c>
      <c r="AB27" s="58">
        <f t="shared" si="0"/>
        <v>28637.42</v>
      </c>
    </row>
    <row r="28" spans="2:28" s="13" customFormat="1" ht="15.75">
      <c r="B28" s="45" t="s">
        <v>49</v>
      </c>
      <c r="C28" s="5"/>
      <c r="D28" s="6"/>
      <c r="E28" s="6"/>
      <c r="F28" s="6"/>
      <c r="G28" s="6"/>
      <c r="H28" s="6"/>
      <c r="I28" s="6"/>
      <c r="J28" s="6"/>
      <c r="K28" s="8"/>
      <c r="L28" s="8"/>
      <c r="M28" s="8"/>
      <c r="N28" s="43"/>
      <c r="O28" s="59" t="s">
        <v>44</v>
      </c>
      <c r="P28" s="26"/>
      <c r="Q28" s="26"/>
      <c r="R28" s="27"/>
      <c r="S28" s="28"/>
      <c r="T28" s="28"/>
      <c r="U28" s="28"/>
      <c r="V28" s="28"/>
      <c r="W28" s="28"/>
      <c r="X28" s="28"/>
      <c r="Y28" s="28"/>
      <c r="Z28" s="28"/>
      <c r="AA28" s="28"/>
      <c r="AB28" s="60">
        <f t="shared" si="0"/>
        <v>0</v>
      </c>
    </row>
    <row r="29" spans="2:28" s="13" customFormat="1" ht="31.5">
      <c r="B29" s="46" t="s">
        <v>58</v>
      </c>
      <c r="C29" s="5"/>
      <c r="D29" s="6"/>
      <c r="E29" s="6"/>
      <c r="F29" s="6"/>
      <c r="G29" s="6"/>
      <c r="H29" s="6"/>
      <c r="I29" s="6"/>
      <c r="J29" s="6"/>
      <c r="K29" s="8" t="s">
        <v>82</v>
      </c>
      <c r="L29" s="8">
        <v>2</v>
      </c>
      <c r="M29" s="8">
        <v>80000</v>
      </c>
      <c r="N29" s="43">
        <f aca="true" t="shared" si="1" ref="N29:N35">L29*M29</f>
        <v>160000</v>
      </c>
      <c r="O29" s="59" t="s">
        <v>44</v>
      </c>
      <c r="P29" s="29">
        <v>68320.11</v>
      </c>
      <c r="Q29" s="26">
        <v>77675</v>
      </c>
      <c r="R29" s="27"/>
      <c r="S29" s="28"/>
      <c r="T29" s="28"/>
      <c r="U29" s="28"/>
      <c r="V29" s="28"/>
      <c r="W29" s="28"/>
      <c r="X29" s="28"/>
      <c r="Y29" s="28"/>
      <c r="Z29" s="28"/>
      <c r="AA29" s="28"/>
      <c r="AB29" s="61">
        <f t="shared" si="0"/>
        <v>145995.11</v>
      </c>
    </row>
    <row r="30" spans="2:28" s="13" customFormat="1" ht="15.75" customHeight="1">
      <c r="B30" s="42" t="s">
        <v>84</v>
      </c>
      <c r="C30" s="2"/>
      <c r="D30" s="1"/>
      <c r="E30" s="1"/>
      <c r="F30" s="1"/>
      <c r="G30" s="1"/>
      <c r="H30" s="1"/>
      <c r="I30" s="1"/>
      <c r="J30" s="1"/>
      <c r="K30" s="8" t="s">
        <v>81</v>
      </c>
      <c r="L30" s="8">
        <v>1</v>
      </c>
      <c r="M30" s="8">
        <f>5420+2000</f>
        <v>7420</v>
      </c>
      <c r="N30" s="43">
        <f t="shared" si="1"/>
        <v>7420</v>
      </c>
      <c r="O30" s="62" t="s">
        <v>44</v>
      </c>
      <c r="P30" s="29"/>
      <c r="Q30" s="24"/>
      <c r="R30" s="30"/>
      <c r="S30" s="21">
        <v>1264.64</v>
      </c>
      <c r="T30" s="31">
        <v>2349.28</v>
      </c>
      <c r="U30" s="21">
        <v>20086.43</v>
      </c>
      <c r="V30" s="21">
        <v>8313.31</v>
      </c>
      <c r="W30" s="21"/>
      <c r="X30" s="21"/>
      <c r="Y30" s="21"/>
      <c r="Z30" s="21"/>
      <c r="AA30" s="21"/>
      <c r="AB30" s="61">
        <f t="shared" si="0"/>
        <v>32013.659999999996</v>
      </c>
    </row>
    <row r="31" spans="2:28" s="13" customFormat="1" ht="15.75">
      <c r="B31" s="47" t="s">
        <v>50</v>
      </c>
      <c r="C31" s="4"/>
      <c r="D31" s="3"/>
      <c r="E31" s="3"/>
      <c r="F31" s="3"/>
      <c r="G31" s="3"/>
      <c r="H31" s="3"/>
      <c r="I31" s="3"/>
      <c r="J31" s="3"/>
      <c r="K31" s="8" t="s">
        <v>80</v>
      </c>
      <c r="L31" s="8">
        <v>9</v>
      </c>
      <c r="M31" s="8">
        <v>7310</v>
      </c>
      <c r="N31" s="43">
        <f t="shared" si="1"/>
        <v>65790</v>
      </c>
      <c r="O31" s="55" t="s">
        <v>44</v>
      </c>
      <c r="P31" s="33"/>
      <c r="Q31" s="34"/>
      <c r="R31" s="35"/>
      <c r="S31" s="21"/>
      <c r="T31" s="21"/>
      <c r="U31" s="31"/>
      <c r="V31" s="31">
        <v>3281.83</v>
      </c>
      <c r="W31" s="21"/>
      <c r="X31" s="21"/>
      <c r="Y31" s="21"/>
      <c r="Z31" s="21"/>
      <c r="AA31" s="21"/>
      <c r="AB31" s="61">
        <f t="shared" si="0"/>
        <v>3281.83</v>
      </c>
    </row>
    <row r="32" spans="2:28" s="13" customFormat="1" ht="15.75">
      <c r="B32" s="48" t="s">
        <v>52</v>
      </c>
      <c r="C32" s="36"/>
      <c r="D32" s="36"/>
      <c r="E32" s="36"/>
      <c r="F32" s="36"/>
      <c r="G32" s="36"/>
      <c r="H32" s="36"/>
      <c r="I32" s="36"/>
      <c r="J32" s="36"/>
      <c r="K32" s="8"/>
      <c r="L32" s="8"/>
      <c r="M32" s="8"/>
      <c r="N32" s="43"/>
      <c r="O32" s="63" t="s">
        <v>44</v>
      </c>
      <c r="P32" s="34"/>
      <c r="Q32" s="34"/>
      <c r="R32" s="37"/>
      <c r="S32" s="38"/>
      <c r="T32" s="21"/>
      <c r="U32" s="21"/>
      <c r="V32" s="21"/>
      <c r="W32" s="21"/>
      <c r="X32" s="21"/>
      <c r="Y32" s="21"/>
      <c r="Z32" s="21"/>
      <c r="AA32" s="21"/>
      <c r="AB32" s="56">
        <f>AA32</f>
        <v>0</v>
      </c>
    </row>
    <row r="33" spans="2:28" s="13" customFormat="1" ht="15.75">
      <c r="B33" s="49" t="s">
        <v>59</v>
      </c>
      <c r="C33" s="8"/>
      <c r="D33" s="8"/>
      <c r="E33" s="8"/>
      <c r="F33" s="8"/>
      <c r="G33" s="8"/>
      <c r="H33" s="8"/>
      <c r="I33" s="8"/>
      <c r="J33" s="8"/>
      <c r="K33" s="8"/>
      <c r="L33" s="36"/>
      <c r="M33" s="36"/>
      <c r="N33" s="43">
        <f t="shared" si="1"/>
        <v>0</v>
      </c>
      <c r="O33" s="57" t="s">
        <v>44</v>
      </c>
      <c r="P33" s="24"/>
      <c r="Q33" s="24"/>
      <c r="R33" s="25">
        <v>71487.38</v>
      </c>
      <c r="S33" s="11"/>
      <c r="T33" s="32"/>
      <c r="U33" s="21"/>
      <c r="V33" s="21"/>
      <c r="W33" s="21"/>
      <c r="X33" s="21"/>
      <c r="Y33" s="21"/>
      <c r="Z33" s="21"/>
      <c r="AA33" s="21"/>
      <c r="AB33" s="61">
        <f>SUM(R33:AA33)</f>
        <v>71487.38</v>
      </c>
    </row>
    <row r="34" spans="2:28" s="13" customFormat="1" ht="15.75">
      <c r="B34" s="49" t="s">
        <v>60</v>
      </c>
      <c r="C34" s="8"/>
      <c r="D34" s="8"/>
      <c r="E34" s="8"/>
      <c r="F34" s="8"/>
      <c r="G34" s="8"/>
      <c r="H34" s="8"/>
      <c r="I34" s="8"/>
      <c r="J34" s="8"/>
      <c r="K34" s="8" t="s">
        <v>79</v>
      </c>
      <c r="L34" s="8">
        <v>5</v>
      </c>
      <c r="M34" s="41">
        <v>5000</v>
      </c>
      <c r="N34" s="43">
        <f t="shared" si="1"/>
        <v>25000</v>
      </c>
      <c r="O34" s="57" t="s">
        <v>44</v>
      </c>
      <c r="P34" s="24"/>
      <c r="Q34" s="24"/>
      <c r="R34" s="25">
        <v>25398.2</v>
      </c>
      <c r="S34" s="11"/>
      <c r="T34" s="32"/>
      <c r="U34" s="21"/>
      <c r="V34" s="21"/>
      <c r="W34" s="21"/>
      <c r="X34" s="21"/>
      <c r="Y34" s="21"/>
      <c r="Z34" s="21"/>
      <c r="AA34" s="21"/>
      <c r="AB34" s="61">
        <f>SUM(R34:AA34)</f>
        <v>25398.2</v>
      </c>
    </row>
    <row r="35" spans="2:28" s="13" customFormat="1" ht="15.75">
      <c r="B35" s="49" t="s">
        <v>76</v>
      </c>
      <c r="C35" s="8"/>
      <c r="D35" s="8"/>
      <c r="E35" s="8"/>
      <c r="F35" s="8"/>
      <c r="G35" s="8"/>
      <c r="H35" s="8"/>
      <c r="I35" s="8"/>
      <c r="J35" s="8"/>
      <c r="K35" s="8" t="s">
        <v>83</v>
      </c>
      <c r="L35" s="8">
        <v>20</v>
      </c>
      <c r="M35" s="39">
        <v>500</v>
      </c>
      <c r="N35" s="50">
        <f t="shared" si="1"/>
        <v>10000</v>
      </c>
      <c r="O35" s="57" t="s">
        <v>44</v>
      </c>
      <c r="P35" s="24"/>
      <c r="Q35" s="24"/>
      <c r="R35" s="25"/>
      <c r="S35" s="11"/>
      <c r="T35" s="32"/>
      <c r="U35" s="21">
        <v>26000</v>
      </c>
      <c r="V35" s="21"/>
      <c r="W35" s="21"/>
      <c r="X35" s="21">
        <v>12500</v>
      </c>
      <c r="Y35" s="21"/>
      <c r="Z35" s="21"/>
      <c r="AA35" s="21"/>
      <c r="AB35" s="61">
        <f>SUM(P35:AA35)</f>
        <v>38500</v>
      </c>
    </row>
    <row r="36" spans="2:28" s="13" customFormat="1" ht="15.75">
      <c r="B36" s="49" t="s">
        <v>85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43"/>
      <c r="O36" s="57" t="s">
        <v>44</v>
      </c>
      <c r="P36" s="24"/>
      <c r="Q36" s="24"/>
      <c r="R36" s="25"/>
      <c r="S36" s="11"/>
      <c r="T36" s="32">
        <v>7789</v>
      </c>
      <c r="U36" s="21"/>
      <c r="V36" s="21"/>
      <c r="W36" s="21"/>
      <c r="X36" s="21"/>
      <c r="Y36" s="21"/>
      <c r="Z36" s="21"/>
      <c r="AA36" s="21"/>
      <c r="AB36" s="61">
        <f>SUM(P36:AA36)</f>
        <v>7789</v>
      </c>
    </row>
    <row r="37" spans="2:28" s="13" customFormat="1" ht="15.75">
      <c r="B37" s="48" t="s">
        <v>86</v>
      </c>
      <c r="C37" s="36"/>
      <c r="D37" s="36"/>
      <c r="E37" s="36"/>
      <c r="F37" s="36"/>
      <c r="G37" s="36"/>
      <c r="H37" s="36"/>
      <c r="I37" s="36"/>
      <c r="J37" s="36"/>
      <c r="K37" s="8" t="s">
        <v>79</v>
      </c>
      <c r="L37" s="8"/>
      <c r="M37" s="8"/>
      <c r="N37" s="8"/>
      <c r="O37" s="57" t="s">
        <v>44</v>
      </c>
      <c r="P37" s="34"/>
      <c r="Q37" s="34"/>
      <c r="R37" s="93"/>
      <c r="S37" s="94"/>
      <c r="T37" s="38"/>
      <c r="U37" s="23">
        <v>35413.23</v>
      </c>
      <c r="V37" s="23"/>
      <c r="W37" s="23"/>
      <c r="X37" s="23"/>
      <c r="Y37" s="23"/>
      <c r="Z37" s="23"/>
      <c r="AA37" s="23"/>
      <c r="AB37" s="61">
        <f>SUM(P37:AA37)</f>
        <v>35413.23</v>
      </c>
    </row>
    <row r="38" spans="2:28" s="13" customFormat="1" ht="15.75">
      <c r="B38" s="48" t="s">
        <v>89</v>
      </c>
      <c r="C38" s="36"/>
      <c r="D38" s="36"/>
      <c r="E38" s="36"/>
      <c r="F38" s="36"/>
      <c r="G38" s="36"/>
      <c r="H38" s="36"/>
      <c r="I38" s="36"/>
      <c r="J38" s="36"/>
      <c r="K38" s="8"/>
      <c r="L38" s="8"/>
      <c r="M38" s="8"/>
      <c r="N38" s="8"/>
      <c r="O38" s="57" t="s">
        <v>44</v>
      </c>
      <c r="P38" s="34"/>
      <c r="Q38" s="34"/>
      <c r="R38" s="93"/>
      <c r="S38" s="94"/>
      <c r="T38" s="38"/>
      <c r="U38" s="23"/>
      <c r="V38" s="23"/>
      <c r="W38" s="23"/>
      <c r="X38" s="23">
        <v>90000</v>
      </c>
      <c r="Y38" s="23"/>
      <c r="Z38" s="23"/>
      <c r="AA38" s="23"/>
      <c r="AB38" s="61">
        <f>SUM(X38:AA38)</f>
        <v>90000</v>
      </c>
    </row>
    <row r="39" spans="2:28" s="13" customFormat="1" ht="31.5">
      <c r="B39" s="101" t="s">
        <v>90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02" t="s">
        <v>44</v>
      </c>
      <c r="P39" s="34"/>
      <c r="Q39" s="34"/>
      <c r="R39" s="93"/>
      <c r="S39" s="94"/>
      <c r="T39" s="38"/>
      <c r="U39" s="23"/>
      <c r="V39" s="23"/>
      <c r="W39" s="23"/>
      <c r="X39" s="23"/>
      <c r="Y39" s="23"/>
      <c r="Z39" s="23"/>
      <c r="AA39" s="23">
        <v>7401.48</v>
      </c>
      <c r="AB39" s="61">
        <f>SUM(AA39)</f>
        <v>7401.48</v>
      </c>
    </row>
    <row r="40" spans="2:28" s="16" customFormat="1" ht="16.5" thickBot="1">
      <c r="B40" s="99" t="s">
        <v>45</v>
      </c>
      <c r="C40" s="100"/>
      <c r="D40" s="100"/>
      <c r="E40" s="100"/>
      <c r="F40" s="100"/>
      <c r="G40" s="100"/>
      <c r="H40" s="100"/>
      <c r="I40" s="100"/>
      <c r="J40" s="100"/>
      <c r="K40" s="51"/>
      <c r="L40" s="51"/>
      <c r="M40" s="51"/>
      <c r="N40" s="52">
        <f>SUM(N26:N35)</f>
        <v>340964</v>
      </c>
      <c r="O40" s="98" t="s">
        <v>44</v>
      </c>
      <c r="P40" s="64">
        <f>SUM(P26:P32)</f>
        <v>68320.11</v>
      </c>
      <c r="Q40" s="65">
        <f aca="true" t="shared" si="2" ref="Q40:Z40">SUM(Q26:Q31)</f>
        <v>77675</v>
      </c>
      <c r="R40" s="65">
        <f>SUM(R33:R34)</f>
        <v>96885.58</v>
      </c>
      <c r="S40" s="65">
        <f t="shared" si="2"/>
        <v>58318.03</v>
      </c>
      <c r="T40" s="66">
        <f>SUM(T25:T36)</f>
        <v>10138.28</v>
      </c>
      <c r="U40" s="67">
        <f>SUM(U25:U37)</f>
        <v>81499.66</v>
      </c>
      <c r="V40" s="67">
        <f t="shared" si="2"/>
        <v>45885.14</v>
      </c>
      <c r="W40" s="67">
        <f t="shared" si="2"/>
        <v>0</v>
      </c>
      <c r="X40" s="67">
        <f>SUM(X26:X38)</f>
        <v>123963.94</v>
      </c>
      <c r="Y40" s="67">
        <f t="shared" si="2"/>
        <v>0</v>
      </c>
      <c r="Z40" s="67">
        <f t="shared" si="2"/>
        <v>4659.17</v>
      </c>
      <c r="AA40" s="67">
        <f>SUM(AA26:AA39)</f>
        <v>31379.73</v>
      </c>
      <c r="AB40" s="68">
        <f>SUM(AB26:AB39)</f>
        <v>598724.6399999999</v>
      </c>
    </row>
    <row r="41" s="13" customFormat="1" ht="15.75">
      <c r="K41" s="19"/>
    </row>
    <row r="42" s="13" customFormat="1" ht="15.75">
      <c r="K42" s="19"/>
    </row>
    <row r="43" spans="1:11" s="16" customFormat="1" ht="15.75">
      <c r="A43" s="89"/>
      <c r="B43" s="90" t="s">
        <v>61</v>
      </c>
      <c r="C43" s="90"/>
      <c r="D43" s="90"/>
      <c r="E43" s="90"/>
      <c r="F43" s="90"/>
      <c r="G43" s="90"/>
      <c r="H43" s="90"/>
      <c r="I43" s="90"/>
      <c r="J43" s="90"/>
      <c r="K43" s="91"/>
    </row>
    <row r="44" spans="1:11" s="16" customFormat="1" ht="15.75">
      <c r="A44" s="89"/>
      <c r="B44" s="90" t="s">
        <v>62</v>
      </c>
      <c r="C44" s="90"/>
      <c r="D44" s="90"/>
      <c r="E44" s="90"/>
      <c r="F44" s="90"/>
      <c r="G44" s="90"/>
      <c r="H44" s="90"/>
      <c r="I44" s="90"/>
      <c r="J44" s="90"/>
      <c r="K44" s="91"/>
    </row>
    <row r="45" spans="1:11" s="13" customFormat="1" ht="15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19"/>
    </row>
    <row r="46" spans="1:23" s="13" customFormat="1" ht="15.75">
      <c r="A46" s="69">
        <v>1</v>
      </c>
      <c r="B46" s="122" t="s">
        <v>63</v>
      </c>
      <c r="C46" s="122"/>
      <c r="D46" s="122"/>
      <c r="E46" s="122"/>
      <c r="F46" s="122"/>
      <c r="G46" s="70">
        <v>-300122</v>
      </c>
      <c r="H46" s="69"/>
      <c r="I46" s="69"/>
      <c r="J46" s="69"/>
      <c r="K46" s="70">
        <v>-300122</v>
      </c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</row>
    <row r="47" spans="1:23" s="13" customFormat="1" ht="15.75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</row>
    <row r="48" spans="1:23" s="16" customFormat="1" ht="15.75">
      <c r="A48" s="89"/>
      <c r="B48" s="89"/>
      <c r="C48" s="89"/>
      <c r="D48" s="89"/>
      <c r="E48" s="89"/>
      <c r="F48" s="89"/>
      <c r="K48" s="92" t="s">
        <v>30</v>
      </c>
      <c r="L48" s="92" t="s">
        <v>31</v>
      </c>
      <c r="M48" s="92" t="s">
        <v>32</v>
      </c>
      <c r="N48" s="92" t="s">
        <v>33</v>
      </c>
      <c r="O48" s="92" t="s">
        <v>34</v>
      </c>
      <c r="P48" s="92" t="s">
        <v>35</v>
      </c>
      <c r="Q48" s="92" t="s">
        <v>70</v>
      </c>
      <c r="R48" s="92" t="s">
        <v>37</v>
      </c>
      <c r="S48" s="92" t="s">
        <v>38</v>
      </c>
      <c r="T48" s="92" t="s">
        <v>39</v>
      </c>
      <c r="U48" s="92" t="s">
        <v>40</v>
      </c>
      <c r="V48" s="92" t="s">
        <v>41</v>
      </c>
      <c r="W48" s="92" t="s">
        <v>71</v>
      </c>
    </row>
    <row r="49" spans="1:23" s="13" customFormat="1" ht="15.75">
      <c r="A49" s="69"/>
      <c r="B49" s="69"/>
      <c r="C49" s="69"/>
      <c r="D49" s="69"/>
      <c r="E49" s="69"/>
      <c r="F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</row>
    <row r="50" spans="1:23" s="13" customFormat="1" ht="15.75">
      <c r="A50" s="69">
        <v>2</v>
      </c>
      <c r="B50" s="122" t="s">
        <v>64</v>
      </c>
      <c r="C50" s="122"/>
      <c r="D50" s="122"/>
      <c r="E50" s="122"/>
      <c r="F50" s="122"/>
      <c r="K50" s="70">
        <v>41057.32</v>
      </c>
      <c r="L50" s="70">
        <f>K50</f>
        <v>41057.32</v>
      </c>
      <c r="M50" s="70">
        <f>L50</f>
        <v>41057.32</v>
      </c>
      <c r="N50" s="70">
        <f>M50</f>
        <v>41057.32</v>
      </c>
      <c r="O50" s="70">
        <f>N50</f>
        <v>41057.32</v>
      </c>
      <c r="P50" s="70">
        <f>O50</f>
        <v>41057.32</v>
      </c>
      <c r="Q50" s="70">
        <v>43756</v>
      </c>
      <c r="R50" s="70">
        <v>43756</v>
      </c>
      <c r="S50" s="70">
        <v>43756</v>
      </c>
      <c r="T50" s="70">
        <v>43756</v>
      </c>
      <c r="U50" s="70">
        <v>43756</v>
      </c>
      <c r="V50" s="70">
        <v>43756</v>
      </c>
      <c r="W50" s="96">
        <f>SUM(K50:V50)</f>
        <v>508879.92000000004</v>
      </c>
    </row>
    <row r="51" spans="1:23" s="13" customFormat="1" ht="15.75">
      <c r="A51" s="69"/>
      <c r="B51" s="69"/>
      <c r="C51" s="69"/>
      <c r="D51" s="69"/>
      <c r="E51" s="69"/>
      <c r="F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97"/>
    </row>
    <row r="52" spans="1:23" s="13" customFormat="1" ht="15.75">
      <c r="A52" s="69">
        <v>3</v>
      </c>
      <c r="B52" s="69" t="s">
        <v>91</v>
      </c>
      <c r="C52" s="69"/>
      <c r="D52" s="69"/>
      <c r="E52" s="69"/>
      <c r="F52" s="69"/>
      <c r="K52" s="70">
        <f>K56</f>
        <v>12195</v>
      </c>
      <c r="L52" s="70">
        <f aca="true" t="shared" si="3" ref="L52:V52">L56</f>
        <v>12195</v>
      </c>
      <c r="M52" s="70">
        <f t="shared" si="3"/>
        <v>12195</v>
      </c>
      <c r="N52" s="70">
        <f t="shared" si="3"/>
        <v>12195</v>
      </c>
      <c r="O52" s="70">
        <f t="shared" si="3"/>
        <v>12195</v>
      </c>
      <c r="P52" s="70">
        <f t="shared" si="3"/>
        <v>12195</v>
      </c>
      <c r="Q52" s="70">
        <f t="shared" si="3"/>
        <v>12195</v>
      </c>
      <c r="R52" s="70">
        <f t="shared" si="3"/>
        <v>12195</v>
      </c>
      <c r="S52" s="70">
        <f t="shared" si="3"/>
        <v>12195</v>
      </c>
      <c r="T52" s="70">
        <f t="shared" si="3"/>
        <v>12195</v>
      </c>
      <c r="U52" s="70">
        <f t="shared" si="3"/>
        <v>12195</v>
      </c>
      <c r="V52" s="70">
        <f t="shared" si="3"/>
        <v>12195</v>
      </c>
      <c r="W52" s="96">
        <f>SUM(K52:V52)</f>
        <v>146340</v>
      </c>
    </row>
    <row r="53" spans="1:23" s="13" customFormat="1" ht="15.75">
      <c r="A53" s="69"/>
      <c r="B53" s="69"/>
      <c r="C53" s="69"/>
      <c r="D53" s="69"/>
      <c r="E53" s="69"/>
      <c r="F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97"/>
    </row>
    <row r="54" spans="1:23" s="13" customFormat="1" ht="15.75">
      <c r="A54" s="69">
        <v>4</v>
      </c>
      <c r="B54" s="122" t="s">
        <v>65</v>
      </c>
      <c r="C54" s="122"/>
      <c r="D54" s="122"/>
      <c r="E54" s="122"/>
      <c r="F54" s="122"/>
      <c r="K54" s="124">
        <f>K50*0.9928</f>
        <v>40761.707296</v>
      </c>
      <c r="L54" s="124">
        <f>L50*0.9817</f>
        <v>40305.971044</v>
      </c>
      <c r="M54" s="124">
        <f>M50*1.0468</f>
        <v>42978.802575999995</v>
      </c>
      <c r="N54" s="124">
        <f>N50*0.9496</f>
        <v>38988.031072</v>
      </c>
      <c r="O54" s="124">
        <f>O50*0.9546</f>
        <v>39193.317672</v>
      </c>
      <c r="P54" s="124">
        <f>P50*0.8785</f>
        <v>36068.855619999995</v>
      </c>
      <c r="Q54" s="124">
        <f>Q50*0.9549</f>
        <v>41782.6044</v>
      </c>
      <c r="R54" s="124">
        <f>R50*0.9094</f>
        <v>39791.7064</v>
      </c>
      <c r="S54" s="124">
        <f>S50*1.0717</f>
        <v>46893.3052</v>
      </c>
      <c r="T54" s="124">
        <f>T50*0.9787</f>
        <v>42823.9972</v>
      </c>
      <c r="U54" s="124">
        <f>U50*0.9402</f>
        <v>41139.3912</v>
      </c>
      <c r="V54" s="124">
        <f>V50*1.0407</f>
        <v>45536.8692</v>
      </c>
      <c r="W54" s="96">
        <f>SUM(K54:V54)</f>
        <v>496264.55888</v>
      </c>
    </row>
    <row r="55" spans="1:23" s="13" customFormat="1" ht="15.75">
      <c r="A55" s="69"/>
      <c r="B55" s="69"/>
      <c r="C55" s="69"/>
      <c r="D55" s="69"/>
      <c r="E55" s="69"/>
      <c r="F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97"/>
    </row>
    <row r="56" spans="1:23" s="13" customFormat="1" ht="15.75">
      <c r="A56" s="69">
        <v>5</v>
      </c>
      <c r="B56" s="122" t="s">
        <v>66</v>
      </c>
      <c r="C56" s="122"/>
      <c r="D56" s="122"/>
      <c r="E56" s="122"/>
      <c r="F56" s="122"/>
      <c r="K56" s="70">
        <v>12195</v>
      </c>
      <c r="L56" s="70">
        <v>12195</v>
      </c>
      <c r="M56" s="70">
        <v>12195</v>
      </c>
      <c r="N56" s="70">
        <v>12195</v>
      </c>
      <c r="O56" s="70">
        <v>12195</v>
      </c>
      <c r="P56" s="70">
        <v>12195</v>
      </c>
      <c r="Q56" s="70">
        <v>12195</v>
      </c>
      <c r="R56" s="70">
        <v>12195</v>
      </c>
      <c r="S56" s="70">
        <v>12195</v>
      </c>
      <c r="T56" s="70">
        <v>12195</v>
      </c>
      <c r="U56" s="70">
        <v>12195</v>
      </c>
      <c r="V56" s="70">
        <v>12195</v>
      </c>
      <c r="W56" s="96">
        <f>SUM(K56:V56)</f>
        <v>146340</v>
      </c>
    </row>
    <row r="57" spans="1:23" s="13" customFormat="1" ht="15.75">
      <c r="A57" s="69"/>
      <c r="B57" s="69"/>
      <c r="C57" s="69"/>
      <c r="D57" s="69"/>
      <c r="E57" s="69"/>
      <c r="F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97"/>
    </row>
    <row r="58" spans="1:23" s="13" customFormat="1" ht="15.75">
      <c r="A58" s="69">
        <v>6</v>
      </c>
      <c r="B58" s="122" t="s">
        <v>67</v>
      </c>
      <c r="C58" s="122"/>
      <c r="D58" s="122"/>
      <c r="E58" s="122"/>
      <c r="F58" s="122"/>
      <c r="K58" s="70">
        <f>K54+K56</f>
        <v>52956.707296</v>
      </c>
      <c r="L58" s="70">
        <f aca="true" t="shared" si="4" ref="L58:Q58">SUM(L54:L57)</f>
        <v>52500.971044</v>
      </c>
      <c r="M58" s="70">
        <f t="shared" si="4"/>
        <v>55173.802575999995</v>
      </c>
      <c r="N58" s="70">
        <f t="shared" si="4"/>
        <v>51183.031072</v>
      </c>
      <c r="O58" s="70">
        <f t="shared" si="4"/>
        <v>51388.317672</v>
      </c>
      <c r="P58" s="70">
        <f t="shared" si="4"/>
        <v>48263.855619999995</v>
      </c>
      <c r="Q58" s="70">
        <f t="shared" si="4"/>
        <v>53977.6044</v>
      </c>
      <c r="R58" s="70">
        <f>SUM(R54:R57)</f>
        <v>51986.7064</v>
      </c>
      <c r="S58" s="70">
        <f>SUM(S54:S57)</f>
        <v>59088.3052</v>
      </c>
      <c r="T58" s="70">
        <f>SUM(T54:T57)</f>
        <v>55018.9972</v>
      </c>
      <c r="U58" s="70">
        <f>SUM(U54:U57)</f>
        <v>53334.3912</v>
      </c>
      <c r="V58" s="70">
        <f>SUM(V54:V57)</f>
        <v>57731.8692</v>
      </c>
      <c r="W58" s="96">
        <f>SUM(K58:V58)</f>
        <v>642604.5588799999</v>
      </c>
    </row>
    <row r="59" spans="1:23" s="13" customFormat="1" ht="15.75">
      <c r="A59" s="69"/>
      <c r="B59" s="69"/>
      <c r="C59" s="69"/>
      <c r="D59" s="69"/>
      <c r="E59" s="69"/>
      <c r="F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97"/>
    </row>
    <row r="60" spans="1:23" s="13" customFormat="1" ht="15.75">
      <c r="A60" s="69">
        <v>7</v>
      </c>
      <c r="B60" s="122" t="s">
        <v>68</v>
      </c>
      <c r="C60" s="122"/>
      <c r="D60" s="122"/>
      <c r="E60" s="122"/>
      <c r="F60" s="122"/>
      <c r="K60" s="70">
        <v>68320</v>
      </c>
      <c r="L60" s="70">
        <v>77675</v>
      </c>
      <c r="M60" s="70">
        <v>96886</v>
      </c>
      <c r="N60" s="70">
        <v>58318</v>
      </c>
      <c r="O60" s="95">
        <f aca="true" t="shared" si="5" ref="O60:V60">T40</f>
        <v>10138.28</v>
      </c>
      <c r="P60" s="95">
        <f t="shared" si="5"/>
        <v>81499.66</v>
      </c>
      <c r="Q60" s="95">
        <f t="shared" si="5"/>
        <v>45885.14</v>
      </c>
      <c r="R60" s="95">
        <f t="shared" si="5"/>
        <v>0</v>
      </c>
      <c r="S60" s="95">
        <f t="shared" si="5"/>
        <v>123963.94</v>
      </c>
      <c r="T60" s="95">
        <f t="shared" si="5"/>
        <v>0</v>
      </c>
      <c r="U60" s="95">
        <f t="shared" si="5"/>
        <v>4659.17</v>
      </c>
      <c r="V60" s="95">
        <f t="shared" si="5"/>
        <v>31379.73</v>
      </c>
      <c r="W60" s="96">
        <f>SUM(K60:V60)</f>
        <v>598724.92</v>
      </c>
    </row>
    <row r="61" spans="1:23" s="13" customFormat="1" ht="15.75">
      <c r="A61" s="69"/>
      <c r="B61" s="69"/>
      <c r="C61" s="69"/>
      <c r="D61" s="69"/>
      <c r="E61" s="69"/>
      <c r="F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97"/>
    </row>
    <row r="62" spans="1:23" s="13" customFormat="1" ht="15.75">
      <c r="A62" s="69">
        <v>8</v>
      </c>
      <c r="B62" s="122" t="s">
        <v>69</v>
      </c>
      <c r="C62" s="122"/>
      <c r="D62" s="122"/>
      <c r="E62" s="122"/>
      <c r="F62" s="122"/>
      <c r="K62" s="70">
        <f>K46+K58-K60</f>
        <v>-315485.292704</v>
      </c>
      <c r="L62" s="70">
        <f aca="true" t="shared" si="6" ref="L62:V62">K62+L58-L60</f>
        <v>-340659.32166</v>
      </c>
      <c r="M62" s="70">
        <f t="shared" si="6"/>
        <v>-382371.519084</v>
      </c>
      <c r="N62" s="70">
        <f t="shared" si="6"/>
        <v>-389506.48801200005</v>
      </c>
      <c r="O62" s="70">
        <f t="shared" si="6"/>
        <v>-348256.4503400001</v>
      </c>
      <c r="P62" s="70">
        <f t="shared" si="6"/>
        <v>-381492.2547200001</v>
      </c>
      <c r="Q62" s="70">
        <f t="shared" si="6"/>
        <v>-373399.7903200001</v>
      </c>
      <c r="R62" s="70">
        <f t="shared" si="6"/>
        <v>-321413.08392000006</v>
      </c>
      <c r="S62" s="70">
        <f t="shared" si="6"/>
        <v>-386288.71872000006</v>
      </c>
      <c r="T62" s="70">
        <f t="shared" si="6"/>
        <v>-331269.7215200001</v>
      </c>
      <c r="U62" s="70">
        <f t="shared" si="6"/>
        <v>-282594.50032000005</v>
      </c>
      <c r="V62" s="70">
        <f t="shared" si="6"/>
        <v>-256242.36112000005</v>
      </c>
      <c r="W62" s="96">
        <f>K46-W60+W58</f>
        <v>-256242.36112000013</v>
      </c>
    </row>
    <row r="63" s="13" customFormat="1" ht="15.75">
      <c r="K63" s="19"/>
    </row>
  </sheetData>
  <sheetProtection/>
  <mergeCells count="42">
    <mergeCell ref="B60:F60"/>
    <mergeCell ref="B62:F62"/>
    <mergeCell ref="B50:F50"/>
    <mergeCell ref="B54:F54"/>
    <mergeCell ref="B56:F56"/>
    <mergeCell ref="B58:F58"/>
    <mergeCell ref="B46:F46"/>
    <mergeCell ref="G24:G25"/>
    <mergeCell ref="H24:H25"/>
    <mergeCell ref="B24:B25"/>
    <mergeCell ref="D24:D25"/>
    <mergeCell ref="E24:E25"/>
    <mergeCell ref="C24:C25"/>
    <mergeCell ref="L10:S10"/>
    <mergeCell ref="A1:K2"/>
    <mergeCell ref="A3:K4"/>
    <mergeCell ref="L4:S4"/>
    <mergeCell ref="L5:S5"/>
    <mergeCell ref="L6:S6"/>
    <mergeCell ref="L9:S9"/>
    <mergeCell ref="L8:S8"/>
    <mergeCell ref="L7:S7"/>
    <mergeCell ref="L14:S14"/>
    <mergeCell ref="K23:N23"/>
    <mergeCell ref="K24:K25"/>
    <mergeCell ref="L24:L25"/>
    <mergeCell ref="M24:M25"/>
    <mergeCell ref="L11:S11"/>
    <mergeCell ref="L18:S18"/>
    <mergeCell ref="L19:S19"/>
    <mergeCell ref="L15:S15"/>
    <mergeCell ref="L12:S12"/>
    <mergeCell ref="J24:J25"/>
    <mergeCell ref="F24:F25"/>
    <mergeCell ref="I24:I25"/>
    <mergeCell ref="N24:N25"/>
    <mergeCell ref="L13:S13"/>
    <mergeCell ref="L20:S20"/>
    <mergeCell ref="L17:S17"/>
    <mergeCell ref="O24:O25"/>
    <mergeCell ref="L21:S21"/>
    <mergeCell ref="L16:S16"/>
  </mergeCells>
  <printOptions horizontalCentered="1"/>
  <pageMargins left="0.7874015748031497" right="0.3937007874015748" top="0.7874015748031497" bottom="0.1968503937007874" header="0.5118110236220472" footer="0.5118110236220472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2013-01-10T11:48:10Z</cp:lastPrinted>
  <dcterms:modified xsi:type="dcterms:W3CDTF">2013-01-10T11:48:12Z</dcterms:modified>
  <cp:category/>
  <cp:version/>
  <cp:contentType/>
  <cp:contentStatus/>
</cp:coreProperties>
</file>