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2" sheetId="1" r:id="rId1"/>
  </sheets>
  <definedNames/>
  <calcPr fullCalcOnLoad="1"/>
</workbook>
</file>

<file path=xl/sharedStrings.xml><?xml version="1.0" encoding="utf-8"?>
<sst xmlns="http://schemas.openxmlformats.org/spreadsheetml/2006/main" count="108" uniqueCount="85">
  <si>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</si>
  <si>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</si>
  <si>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</si>
  <si>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</si>
  <si>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1,3,6 подъезды</t>
  </si>
  <si>
    <t>Материал стен</t>
  </si>
  <si>
    <t>кирпич</t>
  </si>
  <si>
    <t>Место расположения ввода ХВС:2,6 подъезды , отопление, ГВС: 8 подъезд</t>
  </si>
  <si>
    <t>Год постройки</t>
  </si>
  <si>
    <t>Место расположения приборов учета ХВС, отопления, ГВС: подъезд 6</t>
  </si>
  <si>
    <t>Этажность</t>
  </si>
  <si>
    <t>Количество теплоузлов – 8</t>
  </si>
  <si>
    <t>Подъезды</t>
  </si>
  <si>
    <t>Принадлежность  ТОС: Северозапад", Иванов Ю.А.</t>
  </si>
  <si>
    <t>Площадь придомовой территории м2</t>
  </si>
  <si>
    <t>Обслуживает ТУ №2 тел. 43-39-16</t>
  </si>
  <si>
    <t>Площадь лестничной клетки (кв.м.)</t>
  </si>
  <si>
    <t>Площадь кровли (кв.м.)</t>
  </si>
  <si>
    <t>Количество лифтов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</si>
  <si>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</si>
  <si>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</si>
  <si>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</si>
  <si>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</si>
  <si>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</si>
  <si>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</si>
  <si>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</si>
  <si>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</si>
  <si>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</si>
  <si>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</si>
  <si>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</si>
  <si>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</si>
  <si>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</si>
  <si>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</si>
  <si>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</si>
  <si>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</si>
  <si>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</si>
  <si>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</si>
  <si>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</si>
  <si>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</si>
  <si>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</si>
  <si>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1. Ремонт мягкой кровли</t>
  </si>
  <si>
    <t>руб.</t>
  </si>
  <si>
    <t>ИТОГО:</t>
  </si>
  <si>
    <t>РЕЕСТР РАБОТ ПО ТЕКУЩЕМУ РЕМОНТУ ПО ВИДАМ РАБОТ И СТОИМОСТИ НА 2012 ГОД</t>
  </si>
  <si>
    <t xml:space="preserve"> ул.Университетская, 2/1</t>
  </si>
  <si>
    <t>5. Установка энергосберегающих светильников</t>
  </si>
  <si>
    <t>Тариф на ТР 2011г.</t>
  </si>
  <si>
    <t>Перевыполнение  ТР  на  01.01.2012год.</t>
  </si>
  <si>
    <t>Тариф на ТР 2012г. -2,64</t>
  </si>
  <si>
    <t>Дополнительные доходы на 2012г.</t>
  </si>
  <si>
    <t>Сумма  к выполнению ТР на 2012 год</t>
  </si>
  <si>
    <t>Электронный счет по текущему ремонту</t>
  </si>
  <si>
    <t>дома №2/1 по ул. Университетская</t>
  </si>
  <si>
    <t>Остаток денежных средств на 01.01.2012г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</si>
  <si>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</si>
  <si>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</si>
  <si>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</si>
  <si>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</si>
  <si>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</si>
  <si>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</si>
  <si>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</si>
  <si>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</si>
  <si>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Объем</t>
  </si>
  <si>
    <t>Сумма, руб</t>
  </si>
  <si>
    <t>3. Энергетическое обследование, дом</t>
  </si>
  <si>
    <t>7.Подготовка к отопительному сезону, теплоузлы</t>
  </si>
  <si>
    <t xml:space="preserve">             Наименование работ,единиц</t>
  </si>
  <si>
    <t>8. Ремонт балконных козырьков,квартир</t>
  </si>
  <si>
    <t>9. Непредвиденные работы</t>
  </si>
  <si>
    <t>2. Сварочные, сантехнические и электромонтажные работы , п.м.</t>
  </si>
  <si>
    <t>4. Косметический ремонт подъездов (частичный),кв.м.</t>
  </si>
  <si>
    <t>единица работ</t>
  </si>
  <si>
    <t>п.м.</t>
  </si>
  <si>
    <t>дом</t>
  </si>
  <si>
    <t>кв.м.</t>
  </si>
  <si>
    <t>теплоузел</t>
  </si>
  <si>
    <t>План работ на 2012 г.</t>
  </si>
  <si>
    <t>Электронный паспорт  финансово-хозяйственной деятельности</t>
  </si>
  <si>
    <t>Цена на единицу работ, руб</t>
  </si>
  <si>
    <r>
      <t xml:space="preserve">6. Малярные работы </t>
    </r>
    <r>
      <rPr>
        <sz val="12"/>
        <color indexed="9"/>
        <rFont val="Times New Roman"/>
        <family val="1"/>
      </rPr>
      <t>(МАФ, контейнера)</t>
    </r>
  </si>
  <si>
    <t>Старшие по подъезду -Смирнов Сергей Николаевич,  Мусийчук Димитрий Николаевич</t>
  </si>
  <si>
    <t>Мастер участка – Павлов Андрей Леонидович</t>
  </si>
  <si>
    <t>10.Ремонт кирпичной кладки подпорных стен п.№7</t>
  </si>
  <si>
    <t>11. Ремонт экранов лоджий</t>
  </si>
  <si>
    <t>Начислено прочих доходов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</si>
</sst>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"/>
  </numFmts>
  <fonts count="39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Border="1" applyAlignment="1">
      <alignment horizontal="center"/>
      <protection/>
    </xf>
    <xf numFmtId="0" fontId="3" fillId="0" borderId="0" xfId="33" applyFont="1">
      <alignment/>
      <protection/>
    </xf>
    <xf numFmtId="0" fontId="2" fillId="0" borderId="0" xfId="33" applyFont="1" applyBorder="1" applyAlignment="1">
      <alignment horizontal="center" wrapText="1"/>
      <protection/>
    </xf>
    <xf numFmtId="0" fontId="3" fillId="0" borderId="0" xfId="33" applyFont="1" applyAlignment="1">
      <alignment wrapText="1"/>
      <protection/>
    </xf>
    <xf numFmtId="0" fontId="2" fillId="0" borderId="0" xfId="33" applyFont="1" applyFill="1" applyBorder="1" applyAlignment="1">
      <alignment wrapText="1"/>
      <protection/>
    </xf>
    <xf numFmtId="0" fontId="2" fillId="0" borderId="0" xfId="33" applyFont="1">
      <alignment/>
      <protection/>
    </xf>
    <xf numFmtId="0" fontId="3" fillId="0" borderId="0" xfId="33" applyFont="1" applyAlignment="1">
      <alignment horizontal="center"/>
      <protection/>
    </xf>
    <xf numFmtId="0" fontId="3" fillId="0" borderId="10" xfId="33" applyFont="1" applyBorder="1" applyAlignment="1">
      <alignment vertical="top" wrapText="1"/>
      <protection/>
    </xf>
    <xf numFmtId="0" fontId="3" fillId="0" borderId="10" xfId="33" applyFont="1" applyFill="1" applyBorder="1">
      <alignment/>
      <protection/>
    </xf>
    <xf numFmtId="0" fontId="3" fillId="0" borderId="10" xfId="33" applyFont="1" applyBorder="1">
      <alignment/>
      <protection/>
    </xf>
    <xf numFmtId="2" fontId="3" fillId="0" borderId="10" xfId="33" applyNumberFormat="1" applyFont="1" applyFill="1" applyBorder="1">
      <alignment/>
      <protection/>
    </xf>
    <xf numFmtId="0" fontId="3" fillId="0" borderId="11" xfId="33" applyFont="1" applyFill="1" applyBorder="1" applyAlignment="1">
      <alignment horizontal="center" vertical="top" wrapText="1"/>
      <protection/>
    </xf>
    <xf numFmtId="0" fontId="3" fillId="0" borderId="12" xfId="33" applyFont="1" applyFill="1" applyBorder="1" applyAlignment="1">
      <alignment horizontal="center" vertical="top" wrapText="1"/>
      <protection/>
    </xf>
    <xf numFmtId="2" fontId="2" fillId="0" borderId="13" xfId="33" applyNumberFormat="1" applyFont="1" applyBorder="1">
      <alignment/>
      <protection/>
    </xf>
    <xf numFmtId="1" fontId="2" fillId="0" borderId="13" xfId="33" applyNumberFormat="1" applyFont="1" applyBorder="1">
      <alignment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33" applyFont="1" applyBorder="1" applyAlignment="1">
      <alignment horizontal="left"/>
      <protection/>
    </xf>
    <xf numFmtId="0" fontId="2" fillId="0" borderId="10" xfId="33" applyFont="1" applyBorder="1" applyAlignment="1">
      <alignment horizontal="center"/>
      <protection/>
    </xf>
    <xf numFmtId="0" fontId="2" fillId="0" borderId="10" xfId="33" applyFont="1" applyBorder="1" applyAlignment="1">
      <alignment horizontal="left" wrapText="1"/>
      <protection/>
    </xf>
    <xf numFmtId="0" fontId="2" fillId="0" borderId="10" xfId="33" applyFont="1" applyBorder="1" applyAlignment="1">
      <alignment horizontal="center" wrapText="1"/>
      <protection/>
    </xf>
    <xf numFmtId="166" fontId="2" fillId="0" borderId="10" xfId="59" applyNumberFormat="1" applyFont="1" applyBorder="1" applyAlignment="1">
      <alignment horizontal="center"/>
    </xf>
    <xf numFmtId="166" fontId="2" fillId="0" borderId="10" xfId="59" applyNumberFormat="1" applyFont="1" applyFill="1" applyBorder="1" applyAlignment="1">
      <alignment horizontal="center"/>
    </xf>
    <xf numFmtId="0" fontId="2" fillId="0" borderId="10" xfId="33" applyFont="1" applyBorder="1">
      <alignment/>
      <protection/>
    </xf>
    <xf numFmtId="166" fontId="2" fillId="0" borderId="14" xfId="59" applyNumberFormat="1" applyFont="1" applyFill="1" applyBorder="1" applyAlignment="1">
      <alignment horizontal="center"/>
    </xf>
    <xf numFmtId="0" fontId="2" fillId="0" borderId="15" xfId="33" applyFont="1" applyBorder="1" applyAlignment="1">
      <alignment horizontal="center"/>
      <protection/>
    </xf>
    <xf numFmtId="0" fontId="2" fillId="0" borderId="16" xfId="33" applyFont="1" applyBorder="1" applyAlignment="1">
      <alignment horizontal="center"/>
      <protection/>
    </xf>
    <xf numFmtId="0" fontId="3" fillId="0" borderId="11" xfId="33" applyFont="1" applyBorder="1" applyAlignment="1">
      <alignment vertical="distributed" wrapText="1"/>
      <protection/>
    </xf>
    <xf numFmtId="0" fontId="3" fillId="0" borderId="17" xfId="33" applyFont="1" applyBorder="1" applyAlignment="1">
      <alignment vertical="top" wrapText="1"/>
      <protection/>
    </xf>
    <xf numFmtId="0" fontId="3" fillId="0" borderId="11" xfId="33" applyFont="1" applyBorder="1" applyAlignment="1">
      <alignment vertical="top" wrapText="1"/>
      <protection/>
    </xf>
    <xf numFmtId="0" fontId="2" fillId="0" borderId="12" xfId="33" applyFont="1" applyBorder="1" applyAlignment="1">
      <alignment vertical="top" wrapText="1"/>
      <protection/>
    </xf>
    <xf numFmtId="0" fontId="2" fillId="0" borderId="13" xfId="33" applyFont="1" applyBorder="1" applyAlignment="1">
      <alignment vertical="top" wrapText="1"/>
      <protection/>
    </xf>
    <xf numFmtId="0" fontId="2" fillId="0" borderId="18" xfId="33" applyFont="1" applyBorder="1" applyAlignment="1">
      <alignment vertical="top" wrapText="1"/>
      <protection/>
    </xf>
    <xf numFmtId="0" fontId="2" fillId="0" borderId="10" xfId="33" applyFont="1" applyFill="1" applyBorder="1" applyAlignment="1">
      <alignment horizontal="center"/>
      <protection/>
    </xf>
    <xf numFmtId="0" fontId="2" fillId="0" borderId="17" xfId="33" applyFont="1" applyFill="1" applyBorder="1" applyAlignment="1">
      <alignment horizontal="center"/>
      <protection/>
    </xf>
    <xf numFmtId="0" fontId="2" fillId="0" borderId="10" xfId="33" applyFont="1" applyFill="1" applyBorder="1">
      <alignment/>
      <protection/>
    </xf>
    <xf numFmtId="0" fontId="2" fillId="0" borderId="17" xfId="33" applyFont="1" applyBorder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3" fillId="0" borderId="19" xfId="33" applyFont="1" applyBorder="1" applyAlignment="1">
      <alignment vertical="top" wrapText="1"/>
      <protection/>
    </xf>
    <xf numFmtId="0" fontId="3" fillId="0" borderId="14" xfId="33" applyFont="1" applyBorder="1" applyAlignment="1">
      <alignment vertical="top" wrapText="1"/>
      <protection/>
    </xf>
    <xf numFmtId="0" fontId="3" fillId="0" borderId="20" xfId="33" applyFont="1" applyBorder="1" applyAlignment="1">
      <alignment vertical="top" wrapText="1"/>
      <protection/>
    </xf>
    <xf numFmtId="0" fontId="3" fillId="0" borderId="14" xfId="33" applyFont="1" applyFill="1" applyBorder="1">
      <alignment/>
      <protection/>
    </xf>
    <xf numFmtId="0" fontId="3" fillId="0" borderId="14" xfId="33" applyFont="1" applyBorder="1">
      <alignment/>
      <protection/>
    </xf>
    <xf numFmtId="1" fontId="3" fillId="0" borderId="17" xfId="33" applyNumberFormat="1" applyFont="1" applyBorder="1">
      <alignment/>
      <protection/>
    </xf>
    <xf numFmtId="1" fontId="3" fillId="0" borderId="20" xfId="33" applyNumberFormat="1" applyFont="1" applyBorder="1">
      <alignment/>
      <protection/>
    </xf>
    <xf numFmtId="1" fontId="3" fillId="0" borderId="0" xfId="33" applyNumberFormat="1" applyFont="1">
      <alignment/>
      <protection/>
    </xf>
    <xf numFmtId="1" fontId="2" fillId="0" borderId="18" xfId="33" applyNumberFormat="1" applyFont="1" applyBorder="1">
      <alignment/>
      <protection/>
    </xf>
    <xf numFmtId="0" fontId="2" fillId="0" borderId="10" xfId="33" applyFont="1" applyBorder="1" applyAlignment="1">
      <alignment vertical="top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2" fillId="0" borderId="16" xfId="33" applyFont="1" applyBorder="1" applyAlignment="1">
      <alignment horizontal="center" wrapText="1"/>
      <protection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14" xfId="33" applyFont="1" applyBorder="1" applyAlignment="1">
      <alignment horizontal="left" vertical="center"/>
      <protection/>
    </xf>
    <xf numFmtId="0" fontId="2" fillId="0" borderId="15" xfId="33" applyFont="1" applyBorder="1" applyAlignment="1">
      <alignment horizontal="center"/>
      <protection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33" applyFont="1" applyBorder="1" applyAlignment="1">
      <alignment vertical="top" wrapText="1"/>
      <protection/>
    </xf>
    <xf numFmtId="0" fontId="2" fillId="0" borderId="17" xfId="33" applyFont="1" applyBorder="1" applyAlignment="1">
      <alignment horizontal="center" vertical="top" wrapText="1"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0" xfId="33" applyFont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2" fillId="0" borderId="0" xfId="33" applyFont="1" applyBorder="1" applyAlignment="1">
      <alignment horizontal="left"/>
      <protection/>
    </xf>
    <xf numFmtId="0" fontId="2" fillId="0" borderId="0" xfId="33" applyFont="1" applyBorder="1" applyAlignment="1">
      <alignment horizontal="center" wrapText="1"/>
      <protection/>
    </xf>
    <xf numFmtId="0" fontId="3" fillId="0" borderId="10" xfId="33" applyFont="1" applyFill="1" applyBorder="1" applyAlignment="1">
      <alignment horizontal="center" vertical="center"/>
      <protection/>
    </xf>
    <xf numFmtId="0" fontId="3" fillId="0" borderId="10" xfId="33" applyFont="1" applyFill="1" applyBorder="1" applyAlignment="1">
      <alignment horizontal="left" vertical="center" wrapText="1"/>
      <protection/>
    </xf>
    <xf numFmtId="0" fontId="3" fillId="0" borderId="10" xfId="33" applyFont="1" applyFill="1" applyBorder="1" applyAlignment="1">
      <alignment horizontal="left" vertical="center"/>
      <protection/>
    </xf>
    <xf numFmtId="0" fontId="3" fillId="0" borderId="10" xfId="33" applyFont="1" applyBorder="1" applyAlignment="1">
      <alignment horizontal="left" vertical="center"/>
      <protection/>
    </xf>
    <xf numFmtId="164" fontId="3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6"/>
  <sheetViews>
    <sheetView tabSelected="1" zoomScale="75" zoomScaleNormal="75" zoomScalePageLayoutView="0" workbookViewId="0" topLeftCell="A25">
      <selection activeCell="V44" sqref="V44:V46"/>
    </sheetView>
  </sheetViews>
  <sheetFormatPr defaultColWidth="8.7109375" defaultRowHeight="12.75"/>
  <cols>
    <col min="1" max="1" width="5.28125" style="2" customWidth="1"/>
    <col min="2" max="2" width="50.57421875" style="2" customWidth="1"/>
    <col min="3" max="9" width="0" style="2" hidden="1" customWidth="1"/>
    <col min="10" max="10" width="11.8515625" style="7" customWidth="1"/>
    <col min="11" max="12" width="10.421875" style="2" customWidth="1"/>
    <col min="13" max="13" width="9.00390625" style="2" customWidth="1"/>
    <col min="14" max="14" width="10.28125" style="2" customWidth="1"/>
    <col min="15" max="15" width="10.140625" style="2" customWidth="1"/>
    <col min="16" max="16" width="10.00390625" style="2" customWidth="1"/>
    <col min="17" max="17" width="8.7109375" style="2" customWidth="1"/>
    <col min="18" max="18" width="9.00390625" style="2" customWidth="1"/>
    <col min="19" max="19" width="11.28125" style="2" customWidth="1"/>
    <col min="20" max="20" width="11.00390625" style="2" customWidth="1"/>
    <col min="21" max="21" width="10.7109375" style="2" customWidth="1"/>
    <col min="22" max="22" width="10.421875" style="2" customWidth="1"/>
    <col min="23" max="23" width="11.57421875" style="2" customWidth="1"/>
    <col min="24" max="25" width="8.8515625" style="2" bestFit="1" customWidth="1"/>
    <col min="26" max="26" width="13.28125" style="2" customWidth="1"/>
    <col min="27" max="27" width="12.140625" style="2" customWidth="1"/>
    <col min="28" max="16384" width="8.7109375" style="2" customWidth="1"/>
  </cols>
  <sheetData>
    <row r="1" spans="1:13" ht="24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1"/>
      <c r="L1" s="1"/>
      <c r="M1" s="1"/>
    </row>
    <row r="2" spans="1:13" ht="18" customHeight="1">
      <c r="A2" s="70" t="s">
        <v>44</v>
      </c>
      <c r="B2" s="70"/>
      <c r="C2" s="70"/>
      <c r="D2" s="70"/>
      <c r="E2" s="70"/>
      <c r="F2" s="70"/>
      <c r="G2" s="70"/>
      <c r="H2" s="70"/>
      <c r="I2" s="70"/>
      <c r="J2" s="70"/>
      <c r="K2" s="3"/>
      <c r="L2" s="3"/>
      <c r="M2" s="3"/>
    </row>
    <row r="3" spans="2:10" ht="12.75" customHeight="1">
      <c r="B3" s="1"/>
      <c r="C3" s="1"/>
      <c r="D3" s="1"/>
      <c r="E3" s="1"/>
      <c r="F3" s="1"/>
      <c r="G3" s="1"/>
      <c r="H3" s="1"/>
      <c r="I3" s="1"/>
      <c r="J3" s="1"/>
    </row>
    <row r="4" spans="2:18" ht="15.75">
      <c r="B4" s="18" t="s">
        <v>0</v>
      </c>
      <c r="C4" s="18"/>
      <c r="D4" s="18"/>
      <c r="E4" s="18"/>
      <c r="F4" s="18"/>
      <c r="G4" s="18"/>
      <c r="H4" s="18"/>
      <c r="I4" s="18"/>
      <c r="J4" s="19">
        <v>19957.61</v>
      </c>
      <c r="K4" s="71" t="s">
        <v>1</v>
      </c>
      <c r="L4" s="71"/>
      <c r="M4" s="71"/>
      <c r="N4" s="71"/>
      <c r="O4" s="71"/>
      <c r="P4" s="71"/>
      <c r="Q4" s="71"/>
      <c r="R4" s="71"/>
    </row>
    <row r="5" spans="2:46" s="4" customFormat="1" ht="30.75" customHeight="1">
      <c r="B5" s="20" t="s">
        <v>2</v>
      </c>
      <c r="C5" s="20"/>
      <c r="D5" s="20"/>
      <c r="E5" s="20"/>
      <c r="F5" s="20"/>
      <c r="G5" s="20"/>
      <c r="H5" s="20"/>
      <c r="I5" s="20"/>
      <c r="J5" s="21">
        <v>323</v>
      </c>
      <c r="K5" s="72" t="s">
        <v>80</v>
      </c>
      <c r="L5" s="72"/>
      <c r="M5" s="72"/>
      <c r="N5" s="72"/>
      <c r="O5" s="72"/>
      <c r="P5" s="72"/>
      <c r="Q5" s="72"/>
      <c r="R5" s="72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</row>
    <row r="6" spans="2:28" ht="15.75">
      <c r="B6" s="18" t="s">
        <v>3</v>
      </c>
      <c r="C6" s="18"/>
      <c r="D6" s="18"/>
      <c r="E6" s="18"/>
      <c r="F6" s="18"/>
      <c r="G6" s="18"/>
      <c r="H6" s="18"/>
      <c r="I6" s="18"/>
      <c r="J6" s="19">
        <v>841</v>
      </c>
      <c r="K6" s="73" t="s">
        <v>4</v>
      </c>
      <c r="L6" s="73"/>
      <c r="M6" s="73"/>
      <c r="N6" s="73"/>
      <c r="O6" s="73"/>
      <c r="P6" s="73"/>
      <c r="Q6" s="73"/>
      <c r="R6" s="73"/>
      <c r="X6" s="6"/>
      <c r="Y6" s="6"/>
      <c r="Z6" s="6"/>
      <c r="AA6" s="6"/>
      <c r="AB6" s="6"/>
    </row>
    <row r="7" spans="2:18" ht="15.75">
      <c r="B7" s="18" t="s">
        <v>5</v>
      </c>
      <c r="C7" s="18"/>
      <c r="D7" s="18"/>
      <c r="E7" s="18"/>
      <c r="F7" s="18"/>
      <c r="G7" s="18"/>
      <c r="H7" s="18"/>
      <c r="I7" s="18"/>
      <c r="J7" s="19" t="s">
        <v>6</v>
      </c>
      <c r="K7" s="73" t="s">
        <v>7</v>
      </c>
      <c r="L7" s="73"/>
      <c r="M7" s="73"/>
      <c r="N7" s="73"/>
      <c r="O7" s="73"/>
      <c r="P7" s="73"/>
      <c r="Q7" s="73"/>
      <c r="R7" s="73"/>
    </row>
    <row r="8" spans="2:18" ht="15.75">
      <c r="B8" s="18" t="s">
        <v>8</v>
      </c>
      <c r="C8" s="18"/>
      <c r="D8" s="18"/>
      <c r="E8" s="18"/>
      <c r="F8" s="18"/>
      <c r="G8" s="18"/>
      <c r="H8" s="18"/>
      <c r="I8" s="18"/>
      <c r="J8" s="19">
        <v>1992</v>
      </c>
      <c r="K8" s="73" t="s">
        <v>9</v>
      </c>
      <c r="L8" s="73"/>
      <c r="M8" s="73"/>
      <c r="N8" s="73"/>
      <c r="O8" s="73"/>
      <c r="P8" s="73"/>
      <c r="Q8" s="73"/>
      <c r="R8" s="73"/>
    </row>
    <row r="9" spans="2:18" ht="15.75">
      <c r="B9" s="18" t="s">
        <v>10</v>
      </c>
      <c r="C9" s="18"/>
      <c r="D9" s="18"/>
      <c r="E9" s="18"/>
      <c r="F9" s="18"/>
      <c r="G9" s="18"/>
      <c r="H9" s="18"/>
      <c r="I9" s="18"/>
      <c r="J9" s="19">
        <v>9</v>
      </c>
      <c r="K9" s="73" t="s">
        <v>11</v>
      </c>
      <c r="L9" s="73"/>
      <c r="M9" s="73"/>
      <c r="N9" s="73"/>
      <c r="O9" s="73"/>
      <c r="P9" s="73"/>
      <c r="Q9" s="73"/>
      <c r="R9" s="73"/>
    </row>
    <row r="10" spans="2:18" ht="15.75">
      <c r="B10" s="18" t="s">
        <v>12</v>
      </c>
      <c r="C10" s="18"/>
      <c r="D10" s="18"/>
      <c r="E10" s="18"/>
      <c r="F10" s="18"/>
      <c r="G10" s="18"/>
      <c r="H10" s="18"/>
      <c r="I10" s="18"/>
      <c r="J10" s="19">
        <v>8</v>
      </c>
      <c r="K10" s="73" t="s">
        <v>13</v>
      </c>
      <c r="L10" s="73"/>
      <c r="M10" s="73"/>
      <c r="N10" s="73"/>
      <c r="O10" s="73"/>
      <c r="P10" s="73"/>
      <c r="Q10" s="73"/>
      <c r="R10" s="73"/>
    </row>
    <row r="11" spans="2:18" ht="15.75">
      <c r="B11" s="18" t="s">
        <v>14</v>
      </c>
      <c r="C11" s="18"/>
      <c r="D11" s="18"/>
      <c r="E11" s="18"/>
      <c r="F11" s="18"/>
      <c r="G11" s="18"/>
      <c r="H11" s="18"/>
      <c r="I11" s="18"/>
      <c r="J11" s="19">
        <v>3787</v>
      </c>
      <c r="K11" s="73" t="s">
        <v>15</v>
      </c>
      <c r="L11" s="73"/>
      <c r="M11" s="73"/>
      <c r="N11" s="73"/>
      <c r="O11" s="73"/>
      <c r="P11" s="73"/>
      <c r="Q11" s="73"/>
      <c r="R11" s="73"/>
    </row>
    <row r="12" spans="2:18" ht="15.75">
      <c r="B12" s="18" t="s">
        <v>16</v>
      </c>
      <c r="C12" s="18"/>
      <c r="D12" s="18"/>
      <c r="E12" s="18"/>
      <c r="F12" s="18"/>
      <c r="G12" s="18"/>
      <c r="H12" s="18"/>
      <c r="I12" s="18"/>
      <c r="J12" s="19">
        <v>2000</v>
      </c>
      <c r="K12" s="73"/>
      <c r="L12" s="73"/>
      <c r="M12" s="73"/>
      <c r="N12" s="73"/>
      <c r="O12" s="73"/>
      <c r="P12" s="73"/>
      <c r="Q12" s="73"/>
      <c r="R12" s="73"/>
    </row>
    <row r="13" spans="2:18" ht="15.75">
      <c r="B13" s="18" t="s">
        <v>17</v>
      </c>
      <c r="C13" s="18"/>
      <c r="D13" s="18"/>
      <c r="E13" s="18"/>
      <c r="F13" s="18"/>
      <c r="G13" s="18"/>
      <c r="H13" s="18"/>
      <c r="I13" s="18"/>
      <c r="J13" s="19">
        <v>1830</v>
      </c>
      <c r="K13" s="73" t="s">
        <v>81</v>
      </c>
      <c r="L13" s="73"/>
      <c r="M13" s="73"/>
      <c r="N13" s="73"/>
      <c r="O13" s="73"/>
      <c r="P13" s="73"/>
      <c r="Q13" s="73"/>
      <c r="R13" s="73"/>
    </row>
    <row r="14" spans="2:18" ht="15.75">
      <c r="B14" s="18" t="s">
        <v>18</v>
      </c>
      <c r="C14" s="18"/>
      <c r="D14" s="18"/>
      <c r="E14" s="18"/>
      <c r="F14" s="18"/>
      <c r="G14" s="18"/>
      <c r="H14" s="18"/>
      <c r="I14" s="18"/>
      <c r="J14" s="19">
        <v>11</v>
      </c>
      <c r="K14" s="74"/>
      <c r="L14" s="74"/>
      <c r="M14" s="74"/>
      <c r="N14" s="74"/>
      <c r="O14" s="74"/>
      <c r="P14" s="74"/>
      <c r="Q14" s="74"/>
      <c r="R14" s="74"/>
    </row>
    <row r="15" spans="2:18" ht="15.75">
      <c r="B15" s="18" t="s">
        <v>46</v>
      </c>
      <c r="C15" s="18"/>
      <c r="D15" s="18"/>
      <c r="E15" s="18"/>
      <c r="F15" s="18"/>
      <c r="G15" s="18"/>
      <c r="H15" s="18"/>
      <c r="I15" s="18"/>
      <c r="J15" s="22">
        <v>594321</v>
      </c>
      <c r="K15" s="74"/>
      <c r="L15" s="74"/>
      <c r="M15" s="74"/>
      <c r="N15" s="74"/>
      <c r="O15" s="74"/>
      <c r="P15" s="74"/>
      <c r="Q15" s="74"/>
      <c r="R15" s="74"/>
    </row>
    <row r="16" spans="2:18" ht="15.75">
      <c r="B16" s="18" t="s">
        <v>47</v>
      </c>
      <c r="C16" s="18"/>
      <c r="D16" s="18"/>
      <c r="E16" s="18"/>
      <c r="F16" s="18"/>
      <c r="G16" s="18"/>
      <c r="H16" s="18"/>
      <c r="I16" s="18"/>
      <c r="J16" s="22">
        <v>49063</v>
      </c>
      <c r="K16" s="74"/>
      <c r="L16" s="74"/>
      <c r="M16" s="74"/>
      <c r="N16" s="74"/>
      <c r="O16" s="74"/>
      <c r="P16" s="74"/>
      <c r="Q16" s="74"/>
      <c r="R16" s="74"/>
    </row>
    <row r="17" spans="2:18" ht="15.75">
      <c r="B17" s="18" t="s">
        <v>48</v>
      </c>
      <c r="C17" s="18"/>
      <c r="D17" s="18"/>
      <c r="E17" s="18"/>
      <c r="F17" s="18"/>
      <c r="G17" s="18"/>
      <c r="H17" s="18"/>
      <c r="I17" s="18"/>
      <c r="J17" s="22">
        <f>J15</f>
        <v>594321</v>
      </c>
      <c r="K17" s="74"/>
      <c r="L17" s="74"/>
      <c r="M17" s="74"/>
      <c r="N17" s="74"/>
      <c r="O17" s="74"/>
      <c r="P17" s="74"/>
      <c r="Q17" s="74"/>
      <c r="R17" s="74"/>
    </row>
    <row r="18" spans="2:18" ht="15.75">
      <c r="B18" s="18" t="s">
        <v>49</v>
      </c>
      <c r="C18" s="18"/>
      <c r="D18" s="18"/>
      <c r="E18" s="18"/>
      <c r="F18" s="18"/>
      <c r="G18" s="18"/>
      <c r="H18" s="18"/>
      <c r="I18" s="18"/>
      <c r="J18" s="23">
        <v>260010</v>
      </c>
      <c r="K18" s="74"/>
      <c r="L18" s="74"/>
      <c r="M18" s="74"/>
      <c r="N18" s="74"/>
      <c r="O18" s="74"/>
      <c r="P18" s="74"/>
      <c r="Q18" s="74"/>
      <c r="R18" s="74"/>
    </row>
    <row r="19" spans="2:18" ht="16.5" thickBot="1">
      <c r="B19" s="24" t="s">
        <v>50</v>
      </c>
      <c r="C19" s="24"/>
      <c r="D19" s="24"/>
      <c r="E19" s="24"/>
      <c r="F19" s="24"/>
      <c r="G19" s="24"/>
      <c r="H19" s="24"/>
      <c r="I19" s="24"/>
      <c r="J19" s="25">
        <v>855574</v>
      </c>
      <c r="K19" s="58"/>
      <c r="L19" s="58"/>
      <c r="M19" s="58"/>
      <c r="N19" s="58"/>
      <c r="O19" s="58"/>
      <c r="P19" s="58"/>
      <c r="Q19" s="58"/>
      <c r="R19" s="58"/>
    </row>
    <row r="20" spans="2:27" s="6" customFormat="1" ht="16.5" customHeight="1">
      <c r="B20" s="26"/>
      <c r="C20" s="27"/>
      <c r="D20" s="27"/>
      <c r="E20" s="27"/>
      <c r="F20" s="27"/>
      <c r="G20" s="27"/>
      <c r="H20" s="27"/>
      <c r="I20" s="27"/>
      <c r="J20" s="55" t="s">
        <v>76</v>
      </c>
      <c r="K20" s="56"/>
      <c r="L20" s="56"/>
      <c r="M20" s="57"/>
      <c r="N20" s="59" t="s">
        <v>43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1"/>
    </row>
    <row r="21" spans="2:27" s="6" customFormat="1" ht="15.75" customHeight="1">
      <c r="B21" s="64" t="s">
        <v>66</v>
      </c>
      <c r="C21" s="53" t="s">
        <v>19</v>
      </c>
      <c r="D21" s="53" t="s">
        <v>20</v>
      </c>
      <c r="E21" s="53" t="s">
        <v>21</v>
      </c>
      <c r="F21" s="53" t="s">
        <v>22</v>
      </c>
      <c r="G21" s="53" t="s">
        <v>23</v>
      </c>
      <c r="H21" s="53" t="s">
        <v>24</v>
      </c>
      <c r="I21" s="53" t="s">
        <v>25</v>
      </c>
      <c r="J21" s="67" t="s">
        <v>71</v>
      </c>
      <c r="K21" s="67" t="s">
        <v>62</v>
      </c>
      <c r="L21" s="67" t="s">
        <v>78</v>
      </c>
      <c r="M21" s="65" t="s">
        <v>63</v>
      </c>
      <c r="N21" s="54" t="s">
        <v>26</v>
      </c>
      <c r="O21" s="34" t="s">
        <v>27</v>
      </c>
      <c r="P21" s="34" t="s">
        <v>28</v>
      </c>
      <c r="Q21" s="34" t="s">
        <v>29</v>
      </c>
      <c r="R21" s="34" t="s">
        <v>30</v>
      </c>
      <c r="S21" s="34" t="s">
        <v>31</v>
      </c>
      <c r="T21" s="34" t="s">
        <v>32</v>
      </c>
      <c r="U21" s="34" t="s">
        <v>33</v>
      </c>
      <c r="V21" s="34" t="s">
        <v>34</v>
      </c>
      <c r="W21" s="34" t="s">
        <v>35</v>
      </c>
      <c r="X21" s="34" t="s">
        <v>36</v>
      </c>
      <c r="Y21" s="34" t="s">
        <v>37</v>
      </c>
      <c r="Z21" s="34" t="s">
        <v>38</v>
      </c>
      <c r="AA21" s="35" t="s">
        <v>39</v>
      </c>
    </row>
    <row r="22" spans="2:27" s="6" customFormat="1" ht="52.5" customHeight="1">
      <c r="B22" s="64"/>
      <c r="C22" s="53"/>
      <c r="D22" s="53"/>
      <c r="E22" s="53"/>
      <c r="F22" s="53"/>
      <c r="G22" s="53"/>
      <c r="H22" s="53"/>
      <c r="I22" s="53"/>
      <c r="J22" s="68"/>
      <c r="K22" s="67"/>
      <c r="L22" s="67"/>
      <c r="M22" s="66"/>
      <c r="N22" s="54"/>
      <c r="O22" s="36"/>
      <c r="P22" s="36"/>
      <c r="Q22" s="36"/>
      <c r="R22" s="24"/>
      <c r="S22" s="24"/>
      <c r="T22" s="24"/>
      <c r="U22" s="24"/>
      <c r="V22" s="24"/>
      <c r="W22" s="24"/>
      <c r="X22" s="24"/>
      <c r="Y22" s="24"/>
      <c r="Z22" s="24"/>
      <c r="AA22" s="37"/>
    </row>
    <row r="23" spans="2:27" ht="15.75">
      <c r="B23" s="28" t="s">
        <v>40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29"/>
      <c r="N23" s="12" t="s">
        <v>41</v>
      </c>
      <c r="O23" s="9"/>
      <c r="P23" s="9"/>
      <c r="Q23" s="9">
        <v>2736.88</v>
      </c>
      <c r="R23" s="10"/>
      <c r="S23" s="10"/>
      <c r="T23" s="10"/>
      <c r="U23" s="10"/>
      <c r="V23" s="10"/>
      <c r="W23" s="10">
        <v>6947.18</v>
      </c>
      <c r="X23" s="10"/>
      <c r="Y23" s="10"/>
      <c r="Z23" s="10"/>
      <c r="AA23" s="49">
        <f aca="true" t="shared" si="0" ref="AA23:AA29">SUM(O23:Z23)</f>
        <v>9684.060000000001</v>
      </c>
    </row>
    <row r="24" spans="2:27" ht="31.5">
      <c r="B24" s="28" t="s">
        <v>69</v>
      </c>
      <c r="C24" s="8"/>
      <c r="D24" s="8"/>
      <c r="E24" s="8"/>
      <c r="F24" s="8"/>
      <c r="G24" s="8"/>
      <c r="H24" s="8"/>
      <c r="I24" s="8"/>
      <c r="J24" s="8" t="s">
        <v>72</v>
      </c>
      <c r="K24" s="8">
        <v>205</v>
      </c>
      <c r="L24" s="8">
        <v>1000</v>
      </c>
      <c r="M24" s="29">
        <f>K24*L24</f>
        <v>205000</v>
      </c>
      <c r="N24" s="12" t="s">
        <v>41</v>
      </c>
      <c r="O24" s="9">
        <v>3745.36</v>
      </c>
      <c r="P24" s="9">
        <v>259656</v>
      </c>
      <c r="Q24" s="11"/>
      <c r="R24" s="10"/>
      <c r="S24" s="10"/>
      <c r="U24" s="10"/>
      <c r="V24" s="10"/>
      <c r="W24" s="10">
        <v>23675.57</v>
      </c>
      <c r="X24" s="10">
        <v>7811.89</v>
      </c>
      <c r="Y24" s="10">
        <v>4065.99</v>
      </c>
      <c r="Z24" s="10"/>
      <c r="AA24" s="49">
        <f t="shared" si="0"/>
        <v>298954.81</v>
      </c>
    </row>
    <row r="25" spans="2:27" ht="15.75">
      <c r="B25" s="28" t="s">
        <v>64</v>
      </c>
      <c r="C25" s="8"/>
      <c r="D25" s="8"/>
      <c r="E25" s="8"/>
      <c r="F25" s="8"/>
      <c r="G25" s="8"/>
      <c r="H25" s="8"/>
      <c r="I25" s="8"/>
      <c r="J25" s="8" t="s">
        <v>73</v>
      </c>
      <c r="K25" s="8">
        <v>1</v>
      </c>
      <c r="L25" s="8">
        <v>94484</v>
      </c>
      <c r="M25" s="29">
        <f aca="true" t="shared" si="1" ref="M25:M30">K25*L25</f>
        <v>94484</v>
      </c>
      <c r="N25" s="12" t="s">
        <v>41</v>
      </c>
      <c r="O25" s="9">
        <v>94484</v>
      </c>
      <c r="P25" s="9"/>
      <c r="Q25" s="11"/>
      <c r="R25" s="10"/>
      <c r="S25" s="10"/>
      <c r="T25" s="10"/>
      <c r="U25" s="10"/>
      <c r="V25" s="10"/>
      <c r="W25" s="10"/>
      <c r="X25" s="10"/>
      <c r="Y25" s="10"/>
      <c r="Z25" s="10"/>
      <c r="AA25" s="49">
        <f t="shared" si="0"/>
        <v>94484</v>
      </c>
    </row>
    <row r="26" spans="2:27" ht="31.5">
      <c r="B26" s="28" t="s">
        <v>70</v>
      </c>
      <c r="C26" s="8"/>
      <c r="D26" s="8"/>
      <c r="E26" s="8"/>
      <c r="F26" s="8"/>
      <c r="G26" s="8"/>
      <c r="H26" s="8"/>
      <c r="I26" s="8"/>
      <c r="J26" s="8"/>
      <c r="K26" s="8">
        <v>1</v>
      </c>
      <c r="L26" s="8">
        <v>15000</v>
      </c>
      <c r="M26" s="29">
        <f t="shared" si="1"/>
        <v>15000</v>
      </c>
      <c r="N26" s="12" t="s">
        <v>41</v>
      </c>
      <c r="O26" s="9"/>
      <c r="P26" s="9"/>
      <c r="Q26" s="9"/>
      <c r="R26" s="10"/>
      <c r="S26" s="10"/>
      <c r="T26" s="10"/>
      <c r="U26" s="10"/>
      <c r="V26" s="10"/>
      <c r="W26" s="10"/>
      <c r="X26" s="10">
        <v>8510.11</v>
      </c>
      <c r="Y26" s="10"/>
      <c r="Z26" s="10"/>
      <c r="AA26" s="49">
        <f t="shared" si="0"/>
        <v>8510.11</v>
      </c>
    </row>
    <row r="27" spans="2:27" ht="15.75">
      <c r="B27" s="28" t="s">
        <v>45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29">
        <f t="shared" si="1"/>
        <v>0</v>
      </c>
      <c r="N27" s="12" t="s">
        <v>41</v>
      </c>
      <c r="O27" s="9"/>
      <c r="P27" s="9"/>
      <c r="Q27" s="9"/>
      <c r="R27" s="10"/>
      <c r="S27" s="10"/>
      <c r="T27" s="10"/>
      <c r="U27" s="10"/>
      <c r="V27" s="10"/>
      <c r="W27" s="10"/>
      <c r="X27" s="10"/>
      <c r="Y27" s="10"/>
      <c r="Z27" s="10"/>
      <c r="AA27" s="49">
        <f t="shared" si="0"/>
        <v>0</v>
      </c>
    </row>
    <row r="28" spans="2:27" ht="23.25" customHeight="1">
      <c r="B28" s="28" t="s">
        <v>79</v>
      </c>
      <c r="C28" s="8"/>
      <c r="D28" s="8"/>
      <c r="E28" s="8"/>
      <c r="F28" s="8"/>
      <c r="G28" s="8"/>
      <c r="H28" s="8"/>
      <c r="I28" s="8"/>
      <c r="J28" s="8" t="s">
        <v>73</v>
      </c>
      <c r="K28" s="8">
        <v>1</v>
      </c>
      <c r="L28" s="8">
        <f>2000+4471</f>
        <v>6471</v>
      </c>
      <c r="M28" s="29">
        <f t="shared" si="1"/>
        <v>6471</v>
      </c>
      <c r="N28" s="12" t="s">
        <v>41</v>
      </c>
      <c r="O28" s="9"/>
      <c r="P28" s="9"/>
      <c r="Q28" s="9"/>
      <c r="R28" s="10">
        <v>1264.64</v>
      </c>
      <c r="S28" s="10"/>
      <c r="T28" s="10">
        <v>18057.34</v>
      </c>
      <c r="U28" s="10">
        <v>8069.62</v>
      </c>
      <c r="V28" s="10"/>
      <c r="W28" s="10"/>
      <c r="X28" s="10"/>
      <c r="Y28" s="10"/>
      <c r="Z28" s="10"/>
      <c r="AA28" s="49">
        <f t="shared" si="0"/>
        <v>27391.6</v>
      </c>
    </row>
    <row r="29" spans="2:27" ht="15.75">
      <c r="B29" s="28" t="s">
        <v>65</v>
      </c>
      <c r="C29" s="8"/>
      <c r="D29" s="8"/>
      <c r="E29" s="8"/>
      <c r="F29" s="8"/>
      <c r="G29" s="8"/>
      <c r="H29" s="8"/>
      <c r="I29" s="8"/>
      <c r="J29" s="8" t="s">
        <v>75</v>
      </c>
      <c r="K29" s="8">
        <v>8</v>
      </c>
      <c r="L29" s="8">
        <v>7310</v>
      </c>
      <c r="M29" s="29">
        <f t="shared" si="1"/>
        <v>58480</v>
      </c>
      <c r="N29" s="12" t="s">
        <v>41</v>
      </c>
      <c r="O29" s="9"/>
      <c r="P29" s="9"/>
      <c r="Q29" s="9"/>
      <c r="R29" s="10"/>
      <c r="S29" s="10"/>
      <c r="T29" s="10">
        <v>44115.38</v>
      </c>
      <c r="U29" s="10">
        <v>5267.74</v>
      </c>
      <c r="V29" s="10"/>
      <c r="W29" s="10"/>
      <c r="X29" s="10"/>
      <c r="Y29" s="10"/>
      <c r="Z29" s="10"/>
      <c r="AA29" s="49">
        <f t="shared" si="0"/>
        <v>49383.119999999995</v>
      </c>
    </row>
    <row r="30" spans="2:27" ht="15.75">
      <c r="B30" s="30" t="s">
        <v>67</v>
      </c>
      <c r="C30" s="8"/>
      <c r="D30" s="8"/>
      <c r="E30" s="8"/>
      <c r="F30" s="8"/>
      <c r="G30" s="8"/>
      <c r="H30" s="8"/>
      <c r="I30" s="8"/>
      <c r="J30" s="8" t="s">
        <v>74</v>
      </c>
      <c r="K30" s="8">
        <v>18</v>
      </c>
      <c r="L30" s="8">
        <v>500</v>
      </c>
      <c r="M30" s="29">
        <f t="shared" si="1"/>
        <v>9000</v>
      </c>
      <c r="N30" s="12" t="s">
        <v>41</v>
      </c>
      <c r="O30" s="9"/>
      <c r="P30" s="9"/>
      <c r="Q30" s="9"/>
      <c r="R30" s="10"/>
      <c r="S30" s="10"/>
      <c r="T30" s="10">
        <v>8000</v>
      </c>
      <c r="U30" s="10"/>
      <c r="V30" s="10"/>
      <c r="W30" s="10">
        <v>8500</v>
      </c>
      <c r="X30" s="10"/>
      <c r="Y30" s="10"/>
      <c r="Z30" s="10"/>
      <c r="AA30" s="49">
        <f>SUM(O30:Z30)</f>
        <v>16500</v>
      </c>
    </row>
    <row r="31" spans="2:27" ht="15.75">
      <c r="B31" s="30" t="s">
        <v>68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29"/>
      <c r="N31" s="12" t="s">
        <v>41</v>
      </c>
      <c r="O31" s="9"/>
      <c r="P31" s="9"/>
      <c r="Q31" s="9"/>
      <c r="R31" s="10"/>
      <c r="S31" s="10"/>
      <c r="T31" s="10"/>
      <c r="U31" s="10"/>
      <c r="V31" s="10"/>
      <c r="W31" s="10"/>
      <c r="X31" s="10"/>
      <c r="Y31" s="10"/>
      <c r="Z31" s="10"/>
      <c r="AA31" s="49"/>
    </row>
    <row r="32" spans="2:27" ht="17.25" customHeight="1">
      <c r="B32" s="44" t="s">
        <v>82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  <c r="N32" s="12" t="s">
        <v>41</v>
      </c>
      <c r="O32" s="47"/>
      <c r="P32" s="47"/>
      <c r="Q32" s="47"/>
      <c r="R32" s="48"/>
      <c r="S32" s="48"/>
      <c r="T32" s="48"/>
      <c r="U32" s="48"/>
      <c r="V32" s="48"/>
      <c r="W32" s="48">
        <v>34927.05</v>
      </c>
      <c r="X32" s="48"/>
      <c r="Y32" s="48"/>
      <c r="Z32" s="48"/>
      <c r="AA32" s="50">
        <f>SUM(W32:Z32)</f>
        <v>34927.05</v>
      </c>
    </row>
    <row r="33" spans="2:27" ht="15.75">
      <c r="B33" s="44" t="s">
        <v>83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  <c r="N33" s="12" t="s">
        <v>41</v>
      </c>
      <c r="O33" s="47"/>
      <c r="P33" s="47"/>
      <c r="Q33" s="47"/>
      <c r="R33" s="48"/>
      <c r="S33" s="48"/>
      <c r="T33" s="48"/>
      <c r="U33" s="48"/>
      <c r="V33" s="48"/>
      <c r="W33" s="48"/>
      <c r="X33" s="48">
        <v>20671</v>
      </c>
      <c r="Y33" s="48"/>
      <c r="Z33" s="48"/>
      <c r="AA33" s="50">
        <f>SUM(X33:Z33)</f>
        <v>20671</v>
      </c>
    </row>
    <row r="34" spans="2:27" ht="16.5" thickBot="1">
      <c r="B34" s="31" t="s">
        <v>42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>
        <f>SUM(M24:M30)</f>
        <v>388435</v>
      </c>
      <c r="N34" s="13" t="s">
        <v>41</v>
      </c>
      <c r="O34" s="14">
        <f aca="true" t="shared" si="2" ref="O34:V34">SUM(O23:O29)</f>
        <v>98229.36</v>
      </c>
      <c r="P34" s="15">
        <f t="shared" si="2"/>
        <v>259656</v>
      </c>
      <c r="Q34" s="15">
        <f t="shared" si="2"/>
        <v>2736.88</v>
      </c>
      <c r="R34" s="15">
        <f t="shared" si="2"/>
        <v>1264.64</v>
      </c>
      <c r="S34" s="15">
        <f t="shared" si="2"/>
        <v>0</v>
      </c>
      <c r="T34" s="15">
        <f>SUM(T23:T31)</f>
        <v>70172.72</v>
      </c>
      <c r="U34" s="15">
        <f t="shared" si="2"/>
        <v>13337.36</v>
      </c>
      <c r="V34" s="15">
        <f t="shared" si="2"/>
        <v>0</v>
      </c>
      <c r="W34" s="15">
        <f>SUM(W23:W32)</f>
        <v>74049.8</v>
      </c>
      <c r="X34" s="15">
        <f>SUM(X23:X33)</f>
        <v>36993</v>
      </c>
      <c r="Y34" s="15">
        <f>SUM(Y23:Y30)</f>
        <v>4065.99</v>
      </c>
      <c r="Z34" s="15">
        <f>SUM(Z23:Z30)</f>
        <v>0</v>
      </c>
      <c r="AA34" s="52">
        <f>SUM(AA23:AA33)</f>
        <v>560505.75</v>
      </c>
    </row>
    <row r="35" ht="15.75">
      <c r="AA35" s="51"/>
    </row>
    <row r="37" spans="1:10" s="6" customFormat="1" ht="15.75">
      <c r="A37" s="38"/>
      <c r="B37" s="39" t="s">
        <v>51</v>
      </c>
      <c r="C37" s="39"/>
      <c r="D37" s="39"/>
      <c r="E37" s="39"/>
      <c r="F37" s="39"/>
      <c r="G37" s="39"/>
      <c r="H37" s="39"/>
      <c r="I37" s="39"/>
      <c r="J37" s="39"/>
    </row>
    <row r="38" spans="1:10" s="6" customFormat="1" ht="15.75">
      <c r="A38" s="38"/>
      <c r="B38" s="63" t="s">
        <v>52</v>
      </c>
      <c r="C38" s="63"/>
      <c r="D38" s="63"/>
      <c r="E38" s="63"/>
      <c r="F38" s="63"/>
      <c r="G38" s="63"/>
      <c r="H38" s="63"/>
      <c r="I38" s="63"/>
      <c r="J38" s="63"/>
    </row>
    <row r="39" spans="1:10" ht="15.75">
      <c r="A39" s="16"/>
      <c r="B39" s="16"/>
      <c r="C39" s="16"/>
      <c r="D39" s="16"/>
      <c r="E39" s="16"/>
      <c r="F39" s="16"/>
      <c r="G39" s="16"/>
      <c r="H39" s="16"/>
      <c r="I39" s="16"/>
      <c r="J39" s="16"/>
    </row>
    <row r="40" spans="1:22" ht="15.75">
      <c r="A40" s="16">
        <v>1</v>
      </c>
      <c r="B40" s="62" t="s">
        <v>53</v>
      </c>
      <c r="C40" s="62"/>
      <c r="D40" s="62"/>
      <c r="E40" s="62"/>
      <c r="F40" s="62"/>
      <c r="G40" s="17">
        <v>-49063</v>
      </c>
      <c r="H40" s="16"/>
      <c r="I40" s="16"/>
      <c r="J40" s="17">
        <v>-49063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6" customFormat="1" ht="15.75">
      <c r="A42" s="38"/>
      <c r="B42" s="38"/>
      <c r="C42" s="38"/>
      <c r="D42" s="38"/>
      <c r="E42" s="38"/>
      <c r="F42" s="38"/>
      <c r="J42" s="40" t="s">
        <v>27</v>
      </c>
      <c r="K42" s="40" t="s">
        <v>28</v>
      </c>
      <c r="L42" s="40" t="s">
        <v>29</v>
      </c>
      <c r="M42" s="40" t="s">
        <v>30</v>
      </c>
      <c r="N42" s="40" t="s">
        <v>31</v>
      </c>
      <c r="O42" s="40" t="s">
        <v>32</v>
      </c>
      <c r="P42" s="40" t="s">
        <v>60</v>
      </c>
      <c r="Q42" s="40" t="s">
        <v>34</v>
      </c>
      <c r="R42" s="40" t="s">
        <v>35</v>
      </c>
      <c r="S42" s="40" t="s">
        <v>36</v>
      </c>
      <c r="T42" s="40" t="s">
        <v>37</v>
      </c>
      <c r="U42" s="40" t="s">
        <v>38</v>
      </c>
      <c r="V42" s="40" t="s">
        <v>61</v>
      </c>
    </row>
    <row r="43" spans="1:22" ht="15.75">
      <c r="A43" s="16"/>
      <c r="B43" s="16"/>
      <c r="C43" s="16"/>
      <c r="D43" s="16"/>
      <c r="E43" s="16"/>
      <c r="F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5.75">
      <c r="A44" s="16">
        <v>2</v>
      </c>
      <c r="B44" s="62" t="s">
        <v>54</v>
      </c>
      <c r="C44" s="62"/>
      <c r="D44" s="62"/>
      <c r="E44" s="62"/>
      <c r="F44" s="62"/>
      <c r="J44" s="17">
        <v>49597</v>
      </c>
      <c r="K44" s="17">
        <f>J44</f>
        <v>49597</v>
      </c>
      <c r="L44" s="17">
        <f>K44</f>
        <v>49597</v>
      </c>
      <c r="M44" s="17">
        <f>L44</f>
        <v>49597</v>
      </c>
      <c r="N44" s="17">
        <f>M44</f>
        <v>49597</v>
      </c>
      <c r="O44" s="17">
        <f>N44</f>
        <v>49597</v>
      </c>
      <c r="P44" s="17">
        <v>52604</v>
      </c>
      <c r="Q44" s="17">
        <v>52604</v>
      </c>
      <c r="R44" s="17">
        <v>52604</v>
      </c>
      <c r="S44" s="17">
        <v>52604</v>
      </c>
      <c r="T44" s="17">
        <v>52604</v>
      </c>
      <c r="U44" s="17">
        <v>52604</v>
      </c>
      <c r="V44" s="42">
        <f>SUM(J44:U44)</f>
        <v>613206</v>
      </c>
    </row>
    <row r="45" spans="1:22" ht="15.75">
      <c r="A45" s="16"/>
      <c r="B45" s="16"/>
      <c r="C45" s="16"/>
      <c r="D45" s="16"/>
      <c r="E45" s="16"/>
      <c r="F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43"/>
    </row>
    <row r="46" spans="1:22" ht="15.75">
      <c r="A46" s="16">
        <v>3</v>
      </c>
      <c r="B46" s="16" t="s">
        <v>84</v>
      </c>
      <c r="C46" s="16"/>
      <c r="D46" s="16"/>
      <c r="E46" s="16"/>
      <c r="F46" s="16"/>
      <c r="J46" s="17">
        <f>J50</f>
        <v>21646</v>
      </c>
      <c r="K46" s="17">
        <f aca="true" t="shared" si="3" ref="K46:U46">K50</f>
        <v>21646</v>
      </c>
      <c r="L46" s="17">
        <f t="shared" si="3"/>
        <v>21646</v>
      </c>
      <c r="M46" s="17">
        <f t="shared" si="3"/>
        <v>21646</v>
      </c>
      <c r="N46" s="17">
        <f t="shared" si="3"/>
        <v>21646</v>
      </c>
      <c r="O46" s="17">
        <f t="shared" si="3"/>
        <v>21646</v>
      </c>
      <c r="P46" s="17">
        <f t="shared" si="3"/>
        <v>21646</v>
      </c>
      <c r="Q46" s="17">
        <f t="shared" si="3"/>
        <v>21646</v>
      </c>
      <c r="R46" s="17">
        <f t="shared" si="3"/>
        <v>21646</v>
      </c>
      <c r="S46" s="17">
        <f t="shared" si="3"/>
        <v>21646</v>
      </c>
      <c r="T46" s="17">
        <f t="shared" si="3"/>
        <v>21646</v>
      </c>
      <c r="U46" s="17">
        <f t="shared" si="3"/>
        <v>21646</v>
      </c>
      <c r="V46" s="42">
        <f>SUM(J46:U46)</f>
        <v>259752</v>
      </c>
    </row>
    <row r="47" spans="1:22" ht="15.75">
      <c r="A47" s="16"/>
      <c r="B47" s="16"/>
      <c r="C47" s="16"/>
      <c r="D47" s="16"/>
      <c r="E47" s="16"/>
      <c r="F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43"/>
    </row>
    <row r="48" spans="1:22" ht="15.75">
      <c r="A48" s="16">
        <v>4</v>
      </c>
      <c r="B48" s="62" t="s">
        <v>55</v>
      </c>
      <c r="C48" s="62"/>
      <c r="D48" s="62"/>
      <c r="E48" s="62"/>
      <c r="F48" s="62"/>
      <c r="J48" s="75">
        <f>J44*1.0236</f>
        <v>50767.4892</v>
      </c>
      <c r="K48" s="75">
        <f>K44*1.0194</f>
        <v>50559.181800000006</v>
      </c>
      <c r="L48" s="75">
        <f>L44*0.9539</f>
        <v>47310.5783</v>
      </c>
      <c r="M48" s="75">
        <f>M44*0.9692</f>
        <v>48069.4124</v>
      </c>
      <c r="N48" s="75">
        <f>N44*1.0707</f>
        <v>53103.5079</v>
      </c>
      <c r="O48" s="75">
        <f>O44*0.8323</f>
        <v>41279.5831</v>
      </c>
      <c r="P48" s="75">
        <f>P44*0.977</f>
        <v>51394.108</v>
      </c>
      <c r="Q48" s="75">
        <f>Q44*1.1273</f>
        <v>59300.489199999996</v>
      </c>
      <c r="R48" s="75">
        <f>R44*1.0133</f>
        <v>53303.633200000004</v>
      </c>
      <c r="S48" s="75">
        <f>S44*0.9365</f>
        <v>49263.646</v>
      </c>
      <c r="T48" s="75">
        <f>T44*0.9871</f>
        <v>51925.4084</v>
      </c>
      <c r="U48" s="75">
        <f>U44*0.9952</f>
        <v>52351.5008</v>
      </c>
      <c r="V48" s="42">
        <f>SUM(J48:U48)</f>
        <v>608628.5383</v>
      </c>
    </row>
    <row r="49" spans="1:22" ht="15.75">
      <c r="A49" s="16"/>
      <c r="B49" s="16"/>
      <c r="C49" s="16"/>
      <c r="D49" s="16"/>
      <c r="E49" s="16"/>
      <c r="F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43"/>
    </row>
    <row r="50" spans="1:22" ht="15.75">
      <c r="A50" s="16">
        <v>5</v>
      </c>
      <c r="B50" s="62" t="s">
        <v>56</v>
      </c>
      <c r="C50" s="62"/>
      <c r="D50" s="62"/>
      <c r="E50" s="62"/>
      <c r="F50" s="62"/>
      <c r="J50" s="17">
        <v>21646</v>
      </c>
      <c r="K50" s="17">
        <v>21646</v>
      </c>
      <c r="L50" s="17">
        <v>21646</v>
      </c>
      <c r="M50" s="17">
        <v>21646</v>
      </c>
      <c r="N50" s="17">
        <v>21646</v>
      </c>
      <c r="O50" s="17">
        <v>21646</v>
      </c>
      <c r="P50" s="17">
        <v>21646</v>
      </c>
      <c r="Q50" s="17">
        <v>21646</v>
      </c>
      <c r="R50" s="17">
        <v>21646</v>
      </c>
      <c r="S50" s="17">
        <v>21646</v>
      </c>
      <c r="T50" s="17">
        <v>21646</v>
      </c>
      <c r="U50" s="17">
        <v>21646</v>
      </c>
      <c r="V50" s="42">
        <f>SUM(J50:U50)</f>
        <v>259752</v>
      </c>
    </row>
    <row r="51" spans="1:22" ht="15.75">
      <c r="A51" s="16"/>
      <c r="B51" s="16"/>
      <c r="C51" s="16"/>
      <c r="D51" s="16"/>
      <c r="E51" s="16"/>
      <c r="F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43"/>
    </row>
    <row r="52" spans="1:22" ht="15.75">
      <c r="A52" s="16">
        <v>6</v>
      </c>
      <c r="B52" s="62" t="s">
        <v>57</v>
      </c>
      <c r="C52" s="62"/>
      <c r="D52" s="62"/>
      <c r="E52" s="62"/>
      <c r="F52" s="62"/>
      <c r="J52" s="17">
        <f aca="true" t="shared" si="4" ref="J52:P52">J48+J50</f>
        <v>72413.48920000001</v>
      </c>
      <c r="K52" s="17">
        <f t="shared" si="4"/>
        <v>72205.1818</v>
      </c>
      <c r="L52" s="17">
        <f t="shared" si="4"/>
        <v>68956.5783</v>
      </c>
      <c r="M52" s="17">
        <f t="shared" si="4"/>
        <v>69715.4124</v>
      </c>
      <c r="N52" s="17">
        <f>N48+N50</f>
        <v>74749.5079</v>
      </c>
      <c r="O52" s="17">
        <f>O48+O50</f>
        <v>62925.5831</v>
      </c>
      <c r="P52" s="17">
        <f t="shared" si="4"/>
        <v>73040.10800000001</v>
      </c>
      <c r="Q52" s="17">
        <f>Q48+Q50</f>
        <v>80946.4892</v>
      </c>
      <c r="R52" s="17">
        <f>R48+R50</f>
        <v>74949.63320000001</v>
      </c>
      <c r="S52" s="17">
        <f>S48+S50</f>
        <v>70909.64600000001</v>
      </c>
      <c r="T52" s="17">
        <f>T48+T50</f>
        <v>73571.4084</v>
      </c>
      <c r="U52" s="17">
        <f>U48+U50</f>
        <v>73997.50080000001</v>
      </c>
      <c r="V52" s="42">
        <f>SUM(J52:U52)</f>
        <v>868380.5383</v>
      </c>
    </row>
    <row r="53" spans="1:22" ht="15.75">
      <c r="A53" s="16"/>
      <c r="B53" s="16"/>
      <c r="C53" s="16"/>
      <c r="D53" s="16"/>
      <c r="E53" s="16"/>
      <c r="F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43"/>
    </row>
    <row r="54" spans="1:22" ht="15.75">
      <c r="A54" s="16">
        <v>7</v>
      </c>
      <c r="B54" s="62" t="s">
        <v>58</v>
      </c>
      <c r="C54" s="62"/>
      <c r="D54" s="62"/>
      <c r="E54" s="62"/>
      <c r="F54" s="62"/>
      <c r="J54" s="17">
        <f>94484+3745.36</f>
        <v>98229.36</v>
      </c>
      <c r="K54" s="17">
        <v>259656</v>
      </c>
      <c r="L54" s="17">
        <v>2737</v>
      </c>
      <c r="M54" s="41">
        <f aca="true" t="shared" si="5" ref="M54:U54">R34</f>
        <v>1264.64</v>
      </c>
      <c r="N54" s="41">
        <f t="shared" si="5"/>
        <v>0</v>
      </c>
      <c r="O54" s="41">
        <f t="shared" si="5"/>
        <v>70172.72</v>
      </c>
      <c r="P54" s="41">
        <f t="shared" si="5"/>
        <v>13337.36</v>
      </c>
      <c r="Q54" s="41">
        <f t="shared" si="5"/>
        <v>0</v>
      </c>
      <c r="R54" s="41">
        <f t="shared" si="5"/>
        <v>74049.8</v>
      </c>
      <c r="S54" s="41">
        <f t="shared" si="5"/>
        <v>36993</v>
      </c>
      <c r="T54" s="41">
        <f t="shared" si="5"/>
        <v>4065.99</v>
      </c>
      <c r="U54" s="41">
        <f t="shared" si="5"/>
        <v>0</v>
      </c>
      <c r="V54" s="42">
        <f>SUM(J54:U54)</f>
        <v>560505.8699999999</v>
      </c>
    </row>
    <row r="55" spans="1:22" ht="15.75">
      <c r="A55" s="16"/>
      <c r="B55" s="16"/>
      <c r="C55" s="16"/>
      <c r="D55" s="16"/>
      <c r="E55" s="16"/>
      <c r="F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43"/>
    </row>
    <row r="56" spans="1:22" ht="15.75">
      <c r="A56" s="16">
        <v>8</v>
      </c>
      <c r="B56" s="62" t="s">
        <v>59</v>
      </c>
      <c r="C56" s="62"/>
      <c r="D56" s="62"/>
      <c r="E56" s="62"/>
      <c r="F56" s="62"/>
      <c r="J56" s="17">
        <f>J40+J52-J54</f>
        <v>-74878.87079999999</v>
      </c>
      <c r="K56" s="17">
        <f aca="true" t="shared" si="6" ref="K56:U56">J56+K52-K54</f>
        <v>-262329.689</v>
      </c>
      <c r="L56" s="17">
        <f t="shared" si="6"/>
        <v>-196110.11070000002</v>
      </c>
      <c r="M56" s="17">
        <f t="shared" si="6"/>
        <v>-127659.33830000002</v>
      </c>
      <c r="N56" s="17">
        <f t="shared" si="6"/>
        <v>-52909.83040000002</v>
      </c>
      <c r="O56" s="17">
        <f t="shared" si="6"/>
        <v>-60156.96730000002</v>
      </c>
      <c r="P56" s="17">
        <f t="shared" si="6"/>
        <v>-454.2193000000116</v>
      </c>
      <c r="Q56" s="17">
        <f t="shared" si="6"/>
        <v>80492.26989999998</v>
      </c>
      <c r="R56" s="17">
        <f t="shared" si="6"/>
        <v>81392.1031</v>
      </c>
      <c r="S56" s="17">
        <f t="shared" si="6"/>
        <v>115308.74910000002</v>
      </c>
      <c r="T56" s="17">
        <f t="shared" si="6"/>
        <v>184814.16750000004</v>
      </c>
      <c r="U56" s="17">
        <f t="shared" si="6"/>
        <v>258811.66830000005</v>
      </c>
      <c r="V56" s="42">
        <f>J40-V54+V52</f>
        <v>258811.66830000014</v>
      </c>
    </row>
  </sheetData>
  <sheetProtection/>
  <mergeCells count="41">
    <mergeCell ref="K16:R16"/>
    <mergeCell ref="K17:R17"/>
    <mergeCell ref="K18:R18"/>
    <mergeCell ref="K10:R10"/>
    <mergeCell ref="K11:R11"/>
    <mergeCell ref="K12:R12"/>
    <mergeCell ref="K15:R15"/>
    <mergeCell ref="K14:R14"/>
    <mergeCell ref="A1:J1"/>
    <mergeCell ref="A2:J2"/>
    <mergeCell ref="K4:R4"/>
    <mergeCell ref="K5:R5"/>
    <mergeCell ref="K6:R6"/>
    <mergeCell ref="K13:R13"/>
    <mergeCell ref="K7:R7"/>
    <mergeCell ref="K8:R8"/>
    <mergeCell ref="K9:R9"/>
    <mergeCell ref="B21:B22"/>
    <mergeCell ref="C21:C22"/>
    <mergeCell ref="D21:D22"/>
    <mergeCell ref="E21:E22"/>
    <mergeCell ref="M21:M22"/>
    <mergeCell ref="L21:L22"/>
    <mergeCell ref="K21:K22"/>
    <mergeCell ref="G21:G22"/>
    <mergeCell ref="J21:J22"/>
    <mergeCell ref="H21:H22"/>
    <mergeCell ref="B56:F56"/>
    <mergeCell ref="B48:F48"/>
    <mergeCell ref="B50:F50"/>
    <mergeCell ref="B52:F52"/>
    <mergeCell ref="B54:F54"/>
    <mergeCell ref="B38:J38"/>
    <mergeCell ref="B40:F40"/>
    <mergeCell ref="B44:F44"/>
    <mergeCell ref="I21:I22"/>
    <mergeCell ref="N21:N22"/>
    <mergeCell ref="J20:M20"/>
    <mergeCell ref="K19:R19"/>
    <mergeCell ref="N20:AA20"/>
    <mergeCell ref="F21:F22"/>
  </mergeCells>
  <printOptions horizontalCentered="1"/>
  <pageMargins left="0.7874015748031497" right="0.3937007874015748" top="0.984251968503937" bottom="0.1968503937007874" header="0.5118110236220472" footer="0.5118110236220472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PTO_4</cp:lastModifiedBy>
  <cp:lastPrinted>2013-01-10T10:47:33Z</cp:lastPrinted>
  <dcterms:created xsi:type="dcterms:W3CDTF">2012-04-19T05:31:26Z</dcterms:created>
  <dcterms:modified xsi:type="dcterms:W3CDTF">2013-01-10T10:47:36Z</dcterms:modified>
  <cp:category/>
  <cp:version/>
  <cp:contentType/>
  <cp:contentStatus/>
</cp:coreProperties>
</file>