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ал 8" sheetId="1" r:id="rId1"/>
  </sheets>
  <definedNames/>
  <calcPr fullCalcOnLoad="1"/>
</workbook>
</file>

<file path=xl/sharedStrings.xml><?xml version="1.0" encoding="utf-8"?>
<sst xmlns="http://schemas.openxmlformats.org/spreadsheetml/2006/main" count="94" uniqueCount="78">
  <si>
    <t>Приведенная площадь (кв. м.)</t>
  </si>
  <si>
    <t>Дополнительная информация по дому</t>
  </si>
  <si>
    <t>Количество квартир</t>
  </si>
  <si>
    <t>Места расположения э\щитовых в подъездах – 3 подъезд</t>
  </si>
  <si>
    <t>Количество жильцов</t>
  </si>
  <si>
    <t>Место расположения ввода ХВС,  ГВС, отопления: подъезд 1</t>
  </si>
  <si>
    <t>Материал стен</t>
  </si>
  <si>
    <t>монолит</t>
  </si>
  <si>
    <t>Место расположения приборов учета отопления и ГВС: подъезд 4</t>
  </si>
  <si>
    <t>Год постройки</t>
  </si>
  <si>
    <t>Количество теплоузлов -2</t>
  </si>
  <si>
    <t>Этажность</t>
  </si>
  <si>
    <t>Принадлежность  ТОС: ТОС «Юность», Мишина Н.В.</t>
  </si>
  <si>
    <t>Подъезды</t>
  </si>
  <si>
    <t>Обслуживает-ТУ№2 тел 43-39-16</t>
  </si>
  <si>
    <t>Площадь придомовой территории м2</t>
  </si>
  <si>
    <t>Площадь лестничной клетки (кв.м.)</t>
  </si>
  <si>
    <t>Площадь кровли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</si>
  <si>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</si>
  <si>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</si>
  <si>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</si>
  <si>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</si>
  <si>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</si>
  <si>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</si>
  <si>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</si>
  <si>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</si>
  <si>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</si>
  <si>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</si>
  <si>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</si>
  <si>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</si>
  <si>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</si>
  <si>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</si>
  <si>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</si>
  <si>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</si>
  <si>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</si>
  <si>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</si>
  <si>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</si>
  <si>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</si>
  <si>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</si>
  <si>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</si>
  <si>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</si>
  <si>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</si>
  <si>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 xml:space="preserve">        РЕЕСТР РАБОТ ПО ТЕКУЩЕМУ РЕМОНТУ ПО ВИДАМ РАБОТ И СТОИМОСТИ НА 2012 ГОД</t>
  </si>
  <si>
    <t>1. Сварочные и сантехнические работы и электромонтажные работы</t>
  </si>
  <si>
    <t>3.Подготовка к отопительному сезону</t>
  </si>
  <si>
    <t xml:space="preserve">
жилого дома ул. Талвира, дом 8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</si>
  <si>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</si>
  <si>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</si>
  <si>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</si>
  <si>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</si>
  <si>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</si>
  <si>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Так как средства по текущему ремонту на 2012год отсутствуют, работы будут производиться только по заявлениям жителей</t>
  </si>
  <si>
    <t>в случае возникновения аварийных и черезвычайных ситуаций.</t>
  </si>
  <si>
    <t>Электронный счет по текущему ремонту</t>
  </si>
  <si>
    <t>дома №8 по ул. Талвира</t>
  </si>
  <si>
    <t>Перевыполнение плана по ТР на 01.01.2012г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</si>
  <si>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</si>
  <si>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</si>
  <si>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</si>
  <si>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</si>
  <si>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</si>
  <si>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</si>
  <si>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</si>
  <si>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</si>
  <si>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План на 2012 г.</t>
  </si>
  <si>
    <t>единица работ</t>
  </si>
  <si>
    <t>Объем</t>
  </si>
  <si>
    <t>Сумма, руб</t>
  </si>
  <si>
    <t>теплоузел</t>
  </si>
  <si>
    <t>4.Энергетическое обследование объекта</t>
  </si>
  <si>
    <t>Электронный паспорт финансово-хозяйственной деятельности</t>
  </si>
  <si>
    <t>Цена на единицу работ, руб</t>
  </si>
  <si>
    <t>дом</t>
  </si>
  <si>
    <r>
      <t xml:space="preserve">2. Малярные работы </t>
    </r>
    <r>
      <rPr>
        <sz val="12"/>
        <color indexed="9"/>
        <rFont val="Times New Roman"/>
        <family val="1"/>
      </rPr>
      <t>(МАФ, контейнера 1шт.)</t>
    </r>
  </si>
  <si>
    <t>Совет дома-Васильев В.Г. Александрина Т.Е.</t>
  </si>
  <si>
    <t>Мастер участка – Павлов Андрей Леонидович</t>
  </si>
  <si>
    <t>5.Облицовка  температурного шва</t>
  </si>
  <si>
    <t>Начислено прочих доходов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</si>
</sst>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Border="1">
      <alignment/>
      <protection/>
    </xf>
    <xf numFmtId="0" fontId="2" fillId="0" borderId="0" xfId="33" applyFont="1" applyFill="1" applyBorder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 applyFill="1" applyAlignment="1">
      <alignment horizontal="center"/>
      <protection/>
    </xf>
    <xf numFmtId="0" fontId="3" fillId="0" borderId="0" xfId="33" applyFont="1" applyFill="1">
      <alignment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1" xfId="33" applyFont="1" applyBorder="1" applyAlignment="1">
      <alignment vertical="top" wrapText="1"/>
      <protection/>
    </xf>
    <xf numFmtId="0" fontId="4" fillId="0" borderId="0" xfId="33" applyFont="1">
      <alignment/>
      <protection/>
    </xf>
    <xf numFmtId="0" fontId="4" fillId="0" borderId="0" xfId="33" applyFont="1" applyFill="1" applyAlignment="1">
      <alignment horizontal="center"/>
      <protection/>
    </xf>
    <xf numFmtId="0" fontId="4" fillId="0" borderId="0" xfId="33" applyFont="1" applyFill="1">
      <alignment/>
      <protection/>
    </xf>
    <xf numFmtId="0" fontId="4" fillId="0" borderId="12" xfId="33" applyFont="1" applyBorder="1" applyAlignment="1">
      <alignment vertical="top" wrapText="1"/>
      <protection/>
    </xf>
    <xf numFmtId="0" fontId="4" fillId="0" borderId="0" xfId="33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0" xfId="33" applyFont="1" applyFill="1" applyBorder="1" applyAlignment="1">
      <alignment horizontal="center" wrapText="1"/>
      <protection/>
    </xf>
    <xf numFmtId="0" fontId="2" fillId="0" borderId="12" xfId="33" applyFont="1" applyBorder="1" applyAlignment="1">
      <alignment horizontal="left"/>
      <protection/>
    </xf>
    <xf numFmtId="0" fontId="2" fillId="0" borderId="12" xfId="33" applyFont="1" applyFill="1" applyBorder="1" applyAlignment="1">
      <alignment horizontal="center"/>
      <protection/>
    </xf>
    <xf numFmtId="166" fontId="2" fillId="0" borderId="12" xfId="59" applyNumberFormat="1" applyFont="1" applyFill="1" applyBorder="1" applyAlignment="1">
      <alignment horizontal="center"/>
    </xf>
    <xf numFmtId="0" fontId="2" fillId="0" borderId="12" xfId="33" applyFont="1" applyBorder="1">
      <alignment/>
      <protection/>
    </xf>
    <xf numFmtId="49" fontId="2" fillId="0" borderId="12" xfId="59" applyNumberFormat="1" applyFont="1" applyFill="1" applyBorder="1" applyAlignment="1">
      <alignment horizontal="center"/>
    </xf>
    <xf numFmtId="0" fontId="2" fillId="0" borderId="0" xfId="33" applyFont="1" applyBorder="1" applyAlignment="1">
      <alignment horizontal="left"/>
      <protection/>
    </xf>
    <xf numFmtId="0" fontId="4" fillId="0" borderId="13" xfId="33" applyFont="1" applyBorder="1" applyAlignment="1">
      <alignment vertical="top" wrapText="1"/>
      <protection/>
    </xf>
    <xf numFmtId="0" fontId="4" fillId="0" borderId="14" xfId="33" applyFont="1" applyBorder="1" applyAlignment="1">
      <alignment vertical="top" wrapText="1"/>
      <protection/>
    </xf>
    <xf numFmtId="0" fontId="2" fillId="0" borderId="15" xfId="33" applyFont="1" applyBorder="1" applyAlignment="1">
      <alignment vertical="top" wrapText="1"/>
      <protection/>
    </xf>
    <xf numFmtId="0" fontId="2" fillId="0" borderId="16" xfId="33" applyFont="1" applyBorder="1" applyAlignment="1">
      <alignment vertical="top" wrapText="1"/>
      <protection/>
    </xf>
    <xf numFmtId="0" fontId="2" fillId="0" borderId="17" xfId="33" applyFont="1" applyBorder="1" applyAlignment="1">
      <alignment vertical="top" wrapText="1"/>
      <protection/>
    </xf>
    <xf numFmtId="0" fontId="2" fillId="0" borderId="18" xfId="33" applyFont="1" applyBorder="1" applyAlignment="1">
      <alignment horizontal="left"/>
      <protection/>
    </xf>
    <xf numFmtId="0" fontId="4" fillId="0" borderId="19" xfId="33" applyFont="1" applyBorder="1">
      <alignment/>
      <protection/>
    </xf>
    <xf numFmtId="0" fontId="4" fillId="0" borderId="13" xfId="33" applyFont="1" applyFill="1" applyBorder="1" applyAlignment="1">
      <alignment horizontal="center" vertical="top" wrapText="1"/>
      <protection/>
    </xf>
    <xf numFmtId="1" fontId="2" fillId="0" borderId="16" xfId="33" applyNumberFormat="1" applyFont="1" applyBorder="1">
      <alignment/>
      <protection/>
    </xf>
    <xf numFmtId="1" fontId="2" fillId="0" borderId="20" xfId="33" applyNumberFormat="1" applyFont="1" applyBorder="1">
      <alignment/>
      <protection/>
    </xf>
    <xf numFmtId="0" fontId="2" fillId="0" borderId="0" xfId="33" applyFont="1">
      <alignment/>
      <protection/>
    </xf>
    <xf numFmtId="0" fontId="2" fillId="0" borderId="21" xfId="33" applyFont="1" applyBorder="1">
      <alignment/>
      <protection/>
    </xf>
    <xf numFmtId="0" fontId="2" fillId="0" borderId="18" xfId="33" applyFont="1" applyBorder="1">
      <alignment/>
      <protection/>
    </xf>
    <xf numFmtId="0" fontId="2" fillId="0" borderId="21" xfId="33" applyFont="1" applyFill="1" applyBorder="1" applyAlignment="1">
      <alignment horizontal="center"/>
      <protection/>
    </xf>
    <xf numFmtId="0" fontId="2" fillId="0" borderId="18" xfId="33" applyFont="1" applyFill="1" applyBorder="1">
      <alignment/>
      <protection/>
    </xf>
    <xf numFmtId="0" fontId="2" fillId="0" borderId="22" xfId="33" applyFont="1" applyBorder="1">
      <alignment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9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2" fillId="0" borderId="19" xfId="33" applyFont="1" applyBorder="1">
      <alignment/>
      <protection/>
    </xf>
    <xf numFmtId="0" fontId="2" fillId="0" borderId="23" xfId="33" applyFont="1" applyBorder="1" applyAlignment="1">
      <alignment vertical="top" wrapText="1"/>
      <protection/>
    </xf>
    <xf numFmtId="0" fontId="2" fillId="0" borderId="24" xfId="33" applyFont="1" applyBorder="1" applyAlignment="1">
      <alignment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33" applyFont="1" applyFill="1">
      <alignment/>
      <protection/>
    </xf>
    <xf numFmtId="0" fontId="2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25" xfId="33" applyFont="1" applyFill="1" applyBorder="1" applyAlignment="1">
      <alignment horizontal="left" vertical="center"/>
      <protection/>
    </xf>
    <xf numFmtId="0" fontId="4" fillId="0" borderId="26" xfId="33" applyFont="1" applyFill="1" applyBorder="1" applyAlignment="1">
      <alignment horizontal="left" vertical="center"/>
      <protection/>
    </xf>
    <xf numFmtId="0" fontId="4" fillId="0" borderId="27" xfId="33" applyFont="1" applyFill="1" applyBorder="1" applyAlignment="1">
      <alignment horizontal="left" vertical="center"/>
      <protection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13" xfId="33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28" xfId="33" applyFont="1" applyBorder="1" applyAlignment="1">
      <alignment horizontal="center" wrapText="1"/>
      <protection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33" applyFont="1" applyBorder="1" applyAlignment="1">
      <alignment horizontal="center" vertical="top" wrapText="1"/>
      <protection/>
    </xf>
    <xf numFmtId="0" fontId="2" fillId="0" borderId="31" xfId="33" applyFont="1" applyBorder="1" applyAlignment="1">
      <alignment horizontal="center" vertical="top" wrapText="1"/>
      <protection/>
    </xf>
    <xf numFmtId="0" fontId="2" fillId="0" borderId="32" xfId="33" applyFont="1" applyBorder="1" applyAlignment="1">
      <alignment horizontal="center" vertical="top" wrapText="1"/>
      <protection/>
    </xf>
    <xf numFmtId="0" fontId="2" fillId="0" borderId="32" xfId="0" applyFont="1" applyBorder="1" applyAlignment="1">
      <alignment horizontal="center" vertical="top" wrapText="1"/>
    </xf>
    <xf numFmtId="0" fontId="2" fillId="0" borderId="33" xfId="33" applyFont="1" applyBorder="1" applyAlignment="1">
      <alignment horizontal="center" vertical="top" wrapText="1"/>
      <protection/>
    </xf>
    <xf numFmtId="0" fontId="2" fillId="0" borderId="31" xfId="0" applyFont="1" applyBorder="1" applyAlignment="1">
      <alignment horizontal="center" vertical="top" wrapText="1"/>
    </xf>
    <xf numFmtId="0" fontId="4" fillId="0" borderId="12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4" fillId="0" borderId="12" xfId="33" applyFont="1" applyFill="1" applyBorder="1" applyAlignment="1">
      <alignment horizontal="center"/>
      <protection/>
    </xf>
    <xf numFmtId="0" fontId="4" fillId="0" borderId="12" xfId="33" applyFont="1" applyFill="1" applyBorder="1" applyAlignment="1">
      <alignment horizontal="left" vertical="center"/>
      <protection/>
    </xf>
    <xf numFmtId="0" fontId="2" fillId="0" borderId="34" xfId="33" applyFont="1" applyFill="1" applyBorder="1" applyAlignment="1">
      <alignment horizontal="center" vertical="top" wrapText="1"/>
      <protection/>
    </xf>
    <xf numFmtId="0" fontId="2" fillId="0" borderId="35" xfId="3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12" xfId="0" applyNumberFormat="1" applyFont="1" applyBorder="1" applyAlignment="1">
      <alignment/>
    </xf>
    <xf numFmtId="164" fontId="4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9"/>
  <sheetViews>
    <sheetView tabSelected="1" zoomScale="75" zoomScaleNormal="75" zoomScalePageLayoutView="0" workbookViewId="0" topLeftCell="A25">
      <selection activeCell="V41" sqref="V41:V43"/>
    </sheetView>
  </sheetViews>
  <sheetFormatPr defaultColWidth="8.7109375" defaultRowHeight="12.75"/>
  <cols>
    <col min="1" max="1" width="5.28125" style="3" customWidth="1"/>
    <col min="2" max="2" width="51.7109375" style="3" customWidth="1"/>
    <col min="3" max="9" width="0" style="3" hidden="1" customWidth="1"/>
    <col min="10" max="10" width="12.57421875" style="4" customWidth="1"/>
    <col min="11" max="11" width="10.421875" style="5" customWidth="1"/>
    <col min="12" max="12" width="12.00390625" style="5" customWidth="1"/>
    <col min="13" max="13" width="10.00390625" style="5" customWidth="1"/>
    <col min="14" max="14" width="10.140625" style="3" customWidth="1"/>
    <col min="15" max="15" width="10.57421875" style="3" customWidth="1"/>
    <col min="16" max="16" width="9.00390625" style="3" customWidth="1"/>
    <col min="17" max="17" width="9.7109375" style="3" customWidth="1"/>
    <col min="18" max="18" width="9.421875" style="3" customWidth="1"/>
    <col min="19" max="19" width="11.28125" style="3" customWidth="1"/>
    <col min="20" max="20" width="10.00390625" style="3" customWidth="1"/>
    <col min="21" max="21" width="10.8515625" style="3" customWidth="1"/>
    <col min="22" max="22" width="9.8515625" style="3" customWidth="1"/>
    <col min="23" max="23" width="11.57421875" style="3" customWidth="1"/>
    <col min="24" max="16384" width="8.7109375" style="3" customWidth="1"/>
  </cols>
  <sheetData>
    <row r="1" spans="1:13" s="10" customFormat="1" ht="18.75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2"/>
      <c r="L1" s="2"/>
      <c r="M1" s="2"/>
    </row>
    <row r="2" spans="1:13" s="10" customFormat="1" ht="21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  <c r="J2" s="70"/>
      <c r="K2" s="17"/>
      <c r="L2" s="17"/>
      <c r="M2" s="17"/>
    </row>
    <row r="3" spans="2:17" s="10" customFormat="1" ht="15.75">
      <c r="B3" s="18" t="s">
        <v>0</v>
      </c>
      <c r="C3" s="18"/>
      <c r="D3" s="18"/>
      <c r="E3" s="18"/>
      <c r="F3" s="18"/>
      <c r="G3" s="18"/>
      <c r="H3" s="18"/>
      <c r="I3" s="18"/>
      <c r="J3" s="19">
        <v>3476.1</v>
      </c>
      <c r="K3" s="71" t="s">
        <v>1</v>
      </c>
      <c r="L3" s="71"/>
      <c r="M3" s="71"/>
      <c r="N3" s="71"/>
      <c r="O3" s="71"/>
      <c r="P3" s="71"/>
      <c r="Q3" s="71"/>
    </row>
    <row r="4" spans="2:17" s="10" customFormat="1" ht="15.75">
      <c r="B4" s="18" t="s">
        <v>2</v>
      </c>
      <c r="C4" s="18"/>
      <c r="D4" s="18"/>
      <c r="E4" s="18"/>
      <c r="F4" s="18"/>
      <c r="G4" s="18"/>
      <c r="H4" s="18"/>
      <c r="I4" s="18"/>
      <c r="J4" s="19">
        <v>50</v>
      </c>
      <c r="K4" s="72" t="s">
        <v>74</v>
      </c>
      <c r="L4" s="72"/>
      <c r="M4" s="72"/>
      <c r="N4" s="72"/>
      <c r="O4" s="72"/>
      <c r="P4" s="72"/>
      <c r="Q4" s="72"/>
    </row>
    <row r="5" spans="2:17" s="10" customFormat="1" ht="15.75">
      <c r="B5" s="18" t="s">
        <v>4</v>
      </c>
      <c r="C5" s="18"/>
      <c r="D5" s="18"/>
      <c r="E5" s="18"/>
      <c r="F5" s="18"/>
      <c r="G5" s="18"/>
      <c r="H5" s="18"/>
      <c r="I5" s="18"/>
      <c r="J5" s="19">
        <v>149</v>
      </c>
      <c r="K5" s="72" t="s">
        <v>3</v>
      </c>
      <c r="L5" s="72"/>
      <c r="M5" s="72"/>
      <c r="N5" s="72"/>
      <c r="O5" s="72"/>
      <c r="P5" s="72"/>
      <c r="Q5" s="72"/>
    </row>
    <row r="6" spans="2:17" s="10" customFormat="1" ht="15.75">
      <c r="B6" s="18" t="s">
        <v>6</v>
      </c>
      <c r="C6" s="18"/>
      <c r="D6" s="18"/>
      <c r="E6" s="18"/>
      <c r="F6" s="18"/>
      <c r="G6" s="18"/>
      <c r="H6" s="18"/>
      <c r="I6" s="18"/>
      <c r="J6" s="19" t="s">
        <v>7</v>
      </c>
      <c r="K6" s="52" t="s">
        <v>5</v>
      </c>
      <c r="L6" s="53"/>
      <c r="M6" s="53"/>
      <c r="N6" s="53"/>
      <c r="O6" s="53"/>
      <c r="P6" s="53"/>
      <c r="Q6" s="54"/>
    </row>
    <row r="7" spans="2:17" s="10" customFormat="1" ht="15.75">
      <c r="B7" s="18" t="s">
        <v>9</v>
      </c>
      <c r="C7" s="18"/>
      <c r="D7" s="18"/>
      <c r="E7" s="18"/>
      <c r="F7" s="18"/>
      <c r="G7" s="18"/>
      <c r="H7" s="18"/>
      <c r="I7" s="18"/>
      <c r="J7" s="19">
        <v>1991</v>
      </c>
      <c r="K7" s="52" t="s">
        <v>8</v>
      </c>
      <c r="L7" s="53"/>
      <c r="M7" s="53"/>
      <c r="N7" s="53"/>
      <c r="O7" s="53"/>
      <c r="P7" s="53"/>
      <c r="Q7" s="54"/>
    </row>
    <row r="8" spans="2:17" s="10" customFormat="1" ht="15.75">
      <c r="B8" s="18" t="s">
        <v>11</v>
      </c>
      <c r="C8" s="18"/>
      <c r="D8" s="18"/>
      <c r="E8" s="18"/>
      <c r="F8" s="18"/>
      <c r="G8" s="18"/>
      <c r="H8" s="18"/>
      <c r="I8" s="18"/>
      <c r="J8" s="19">
        <v>5</v>
      </c>
      <c r="K8" s="52" t="s">
        <v>10</v>
      </c>
      <c r="L8" s="53"/>
      <c r="M8" s="53"/>
      <c r="N8" s="53"/>
      <c r="O8" s="53"/>
      <c r="P8" s="53"/>
      <c r="Q8" s="54"/>
    </row>
    <row r="9" spans="2:17" s="10" customFormat="1" ht="15.75">
      <c r="B9" s="18" t="s">
        <v>13</v>
      </c>
      <c r="C9" s="18"/>
      <c r="D9" s="18"/>
      <c r="E9" s="18"/>
      <c r="F9" s="18"/>
      <c r="G9" s="18"/>
      <c r="H9" s="18"/>
      <c r="I9" s="18"/>
      <c r="J9" s="19">
        <v>5</v>
      </c>
      <c r="K9" s="52" t="s">
        <v>12</v>
      </c>
      <c r="L9" s="53"/>
      <c r="M9" s="53"/>
      <c r="N9" s="53"/>
      <c r="O9" s="53"/>
      <c r="P9" s="53"/>
      <c r="Q9" s="54"/>
    </row>
    <row r="10" spans="2:17" s="10" customFormat="1" ht="15.75">
      <c r="B10" s="18" t="s">
        <v>15</v>
      </c>
      <c r="C10" s="18"/>
      <c r="D10" s="18"/>
      <c r="E10" s="18"/>
      <c r="F10" s="18"/>
      <c r="G10" s="18"/>
      <c r="H10" s="18"/>
      <c r="I10" s="18"/>
      <c r="J10" s="19">
        <v>1489.9</v>
      </c>
      <c r="K10" s="52" t="s">
        <v>14</v>
      </c>
      <c r="L10" s="53"/>
      <c r="M10" s="53"/>
      <c r="N10" s="53"/>
      <c r="O10" s="53"/>
      <c r="P10" s="53"/>
      <c r="Q10" s="54"/>
    </row>
    <row r="11" spans="2:18" s="10" customFormat="1" ht="15.75">
      <c r="B11" s="18" t="s">
        <v>16</v>
      </c>
      <c r="C11" s="18"/>
      <c r="D11" s="18"/>
      <c r="E11" s="18"/>
      <c r="F11" s="18"/>
      <c r="G11" s="18"/>
      <c r="H11" s="18"/>
      <c r="I11" s="18"/>
      <c r="J11" s="19">
        <v>491.2</v>
      </c>
      <c r="K11" s="72" t="s">
        <v>75</v>
      </c>
      <c r="L11" s="72"/>
      <c r="M11" s="72"/>
      <c r="N11" s="72"/>
      <c r="O11" s="72"/>
      <c r="P11" s="72"/>
      <c r="Q11" s="72"/>
      <c r="R11" s="72"/>
    </row>
    <row r="12" spans="2:17" s="10" customFormat="1" ht="15.75">
      <c r="B12" s="18" t="s">
        <v>17</v>
      </c>
      <c r="C12" s="18"/>
      <c r="D12" s="18"/>
      <c r="E12" s="18"/>
      <c r="F12" s="18"/>
      <c r="G12" s="18"/>
      <c r="H12" s="18"/>
      <c r="I12" s="18"/>
      <c r="J12" s="19">
        <v>1002</v>
      </c>
      <c r="K12" s="68"/>
      <c r="L12" s="68"/>
      <c r="M12" s="68"/>
      <c r="N12" s="68"/>
      <c r="O12" s="68"/>
      <c r="P12" s="68"/>
      <c r="Q12" s="68"/>
    </row>
    <row r="13" spans="2:17" s="10" customFormat="1" ht="15.75">
      <c r="B13" s="18" t="s">
        <v>46</v>
      </c>
      <c r="C13" s="18"/>
      <c r="D13" s="18"/>
      <c r="E13" s="18"/>
      <c r="F13" s="18"/>
      <c r="G13" s="18"/>
      <c r="H13" s="18"/>
      <c r="I13" s="18"/>
      <c r="J13" s="20">
        <v>103515</v>
      </c>
      <c r="K13" s="68"/>
      <c r="L13" s="68"/>
      <c r="M13" s="68"/>
      <c r="N13" s="68"/>
      <c r="O13" s="68"/>
      <c r="P13" s="68"/>
      <c r="Q13" s="68"/>
    </row>
    <row r="14" spans="2:17" s="10" customFormat="1" ht="15.75">
      <c r="B14" s="18" t="s">
        <v>47</v>
      </c>
      <c r="C14" s="18"/>
      <c r="D14" s="18"/>
      <c r="E14" s="18"/>
      <c r="F14" s="18"/>
      <c r="G14" s="18"/>
      <c r="H14" s="18"/>
      <c r="I14" s="18"/>
      <c r="J14" s="20">
        <v>159635</v>
      </c>
      <c r="K14" s="68"/>
      <c r="L14" s="68"/>
      <c r="M14" s="68"/>
      <c r="N14" s="68"/>
      <c r="O14" s="68"/>
      <c r="P14" s="68"/>
      <c r="Q14" s="68"/>
    </row>
    <row r="15" spans="2:17" s="10" customFormat="1" ht="15.75">
      <c r="B15" s="18" t="s">
        <v>48</v>
      </c>
      <c r="C15" s="18"/>
      <c r="D15" s="18"/>
      <c r="E15" s="18"/>
      <c r="F15" s="18"/>
      <c r="G15" s="18"/>
      <c r="H15" s="18"/>
      <c r="I15" s="18"/>
      <c r="J15" s="20">
        <f>J13</f>
        <v>103515</v>
      </c>
      <c r="K15" s="68"/>
      <c r="L15" s="68"/>
      <c r="M15" s="68"/>
      <c r="N15" s="68"/>
      <c r="O15" s="68"/>
      <c r="P15" s="68"/>
      <c r="Q15" s="68"/>
    </row>
    <row r="16" spans="2:17" s="10" customFormat="1" ht="15.75">
      <c r="B16" s="18" t="s">
        <v>49</v>
      </c>
      <c r="C16" s="18"/>
      <c r="D16" s="18"/>
      <c r="E16" s="18"/>
      <c r="F16" s="18"/>
      <c r="G16" s="18"/>
      <c r="H16" s="18"/>
      <c r="I16" s="18"/>
      <c r="J16" s="20">
        <v>5856</v>
      </c>
      <c r="K16" s="68"/>
      <c r="L16" s="68"/>
      <c r="M16" s="68"/>
      <c r="N16" s="68"/>
      <c r="O16" s="68"/>
      <c r="P16" s="68"/>
      <c r="Q16" s="68"/>
    </row>
    <row r="17" spans="2:17" s="10" customFormat="1" ht="15.75">
      <c r="B17" s="21" t="s">
        <v>50</v>
      </c>
      <c r="C17" s="21"/>
      <c r="D17" s="21"/>
      <c r="E17" s="21"/>
      <c r="F17" s="21"/>
      <c r="G17" s="21"/>
      <c r="H17" s="21"/>
      <c r="I17" s="21"/>
      <c r="J17" s="22">
        <v>-50264</v>
      </c>
      <c r="K17" s="68"/>
      <c r="L17" s="68"/>
      <c r="M17" s="68"/>
      <c r="N17" s="68"/>
      <c r="O17" s="68"/>
      <c r="P17" s="68"/>
      <c r="Q17" s="68"/>
    </row>
    <row r="18" spans="2:33" s="10" customFormat="1" ht="20.25" customHeight="1" thickBot="1">
      <c r="B18" s="1"/>
      <c r="C18" s="1"/>
      <c r="D18" s="1"/>
      <c r="E18" s="1"/>
      <c r="F18" s="1"/>
      <c r="G18" s="1"/>
      <c r="H18" s="1"/>
      <c r="I18" s="1"/>
      <c r="J18" s="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2:27" s="34" customFormat="1" ht="20.25" customHeight="1">
      <c r="B19" s="35"/>
      <c r="C19" s="36"/>
      <c r="D19" s="36"/>
      <c r="E19" s="36"/>
      <c r="F19" s="36"/>
      <c r="G19" s="36"/>
      <c r="H19" s="36"/>
      <c r="I19" s="36"/>
      <c r="J19" s="59" t="s">
        <v>64</v>
      </c>
      <c r="K19" s="60"/>
      <c r="L19" s="60"/>
      <c r="M19" s="61"/>
      <c r="N19" s="37"/>
      <c r="O19" s="29" t="s">
        <v>42</v>
      </c>
      <c r="P19" s="38"/>
      <c r="Q19" s="38"/>
      <c r="R19" s="36"/>
      <c r="S19" s="36"/>
      <c r="T19" s="36"/>
      <c r="U19" s="36"/>
      <c r="V19" s="36"/>
      <c r="W19" s="36"/>
      <c r="X19" s="36"/>
      <c r="Y19" s="36"/>
      <c r="Z19" s="36"/>
      <c r="AA19" s="39"/>
    </row>
    <row r="20" spans="2:27" s="34" customFormat="1" ht="15.75" customHeight="1">
      <c r="B20" s="57" t="s">
        <v>18</v>
      </c>
      <c r="C20" s="58" t="s">
        <v>19</v>
      </c>
      <c r="D20" s="58" t="s">
        <v>20</v>
      </c>
      <c r="E20" s="58" t="s">
        <v>21</v>
      </c>
      <c r="F20" s="58" t="s">
        <v>22</v>
      </c>
      <c r="G20" s="58" t="s">
        <v>23</v>
      </c>
      <c r="H20" s="58" t="s">
        <v>24</v>
      </c>
      <c r="I20" s="58" t="s">
        <v>25</v>
      </c>
      <c r="J20" s="66" t="s">
        <v>65</v>
      </c>
      <c r="K20" s="62" t="s">
        <v>66</v>
      </c>
      <c r="L20" s="62" t="s">
        <v>71</v>
      </c>
      <c r="M20" s="64" t="s">
        <v>67</v>
      </c>
      <c r="N20" s="73" t="s">
        <v>26</v>
      </c>
      <c r="O20" s="40" t="s">
        <v>27</v>
      </c>
      <c r="P20" s="40" t="s">
        <v>28</v>
      </c>
      <c r="Q20" s="40" t="s">
        <v>29</v>
      </c>
      <c r="R20" s="40" t="s">
        <v>30</v>
      </c>
      <c r="S20" s="40" t="s">
        <v>31</v>
      </c>
      <c r="T20" s="40" t="s">
        <v>32</v>
      </c>
      <c r="U20" s="40" t="s">
        <v>33</v>
      </c>
      <c r="V20" s="40" t="s">
        <v>34</v>
      </c>
      <c r="W20" s="40" t="s">
        <v>35</v>
      </c>
      <c r="X20" s="40" t="s">
        <v>36</v>
      </c>
      <c r="Y20" s="40" t="s">
        <v>37</v>
      </c>
      <c r="Z20" s="40" t="s">
        <v>38</v>
      </c>
      <c r="AA20" s="41" t="s">
        <v>39</v>
      </c>
    </row>
    <row r="21" spans="2:27" s="34" customFormat="1" ht="36" customHeight="1">
      <c r="B21" s="57"/>
      <c r="C21" s="58"/>
      <c r="D21" s="58"/>
      <c r="E21" s="58"/>
      <c r="F21" s="58"/>
      <c r="G21" s="58"/>
      <c r="H21" s="58"/>
      <c r="I21" s="58"/>
      <c r="J21" s="67"/>
      <c r="K21" s="63"/>
      <c r="L21" s="63"/>
      <c r="M21" s="65"/>
      <c r="N21" s="74"/>
      <c r="O21" s="42"/>
      <c r="P21" s="42"/>
      <c r="Q21" s="42"/>
      <c r="R21" s="43"/>
      <c r="S21" s="43"/>
      <c r="T21" s="43"/>
      <c r="U21" s="43"/>
      <c r="V21" s="43"/>
      <c r="W21" s="43"/>
      <c r="X21" s="43"/>
      <c r="Y21" s="43"/>
      <c r="Z21" s="43"/>
      <c r="AA21" s="44"/>
    </row>
    <row r="22" spans="2:27" s="10" customFormat="1" ht="31.5">
      <c r="B22" s="24" t="s">
        <v>43</v>
      </c>
      <c r="C22" s="9"/>
      <c r="D22" s="6"/>
      <c r="E22" s="6"/>
      <c r="F22" s="6"/>
      <c r="G22" s="6"/>
      <c r="H22" s="6"/>
      <c r="I22" s="6"/>
      <c r="J22" s="13"/>
      <c r="K22" s="13"/>
      <c r="L22" s="13"/>
      <c r="M22" s="25">
        <f>K22*L22</f>
        <v>0</v>
      </c>
      <c r="N22" s="31" t="s">
        <v>40</v>
      </c>
      <c r="O22" s="7"/>
      <c r="P22" s="7"/>
      <c r="Q22" s="7"/>
      <c r="R22" s="8"/>
      <c r="S22" s="8"/>
      <c r="T22" s="8"/>
      <c r="U22" s="8"/>
      <c r="V22" s="8"/>
      <c r="W22" s="8"/>
      <c r="X22" s="8"/>
      <c r="Y22" s="8"/>
      <c r="Z22" s="8"/>
      <c r="AA22" s="30"/>
    </row>
    <row r="23" spans="2:27" s="10" customFormat="1" ht="15.75">
      <c r="B23" s="24" t="s">
        <v>73</v>
      </c>
      <c r="C23" s="9"/>
      <c r="D23" s="6"/>
      <c r="E23" s="6"/>
      <c r="F23" s="6"/>
      <c r="G23" s="6"/>
      <c r="H23" s="6"/>
      <c r="I23" s="6"/>
      <c r="J23" s="13" t="s">
        <v>72</v>
      </c>
      <c r="K23" s="13">
        <v>1</v>
      </c>
      <c r="L23" s="13">
        <f>250+1671</f>
        <v>1921</v>
      </c>
      <c r="M23" s="25">
        <v>1921</v>
      </c>
      <c r="N23" s="31" t="s">
        <v>40</v>
      </c>
      <c r="O23" s="7"/>
      <c r="P23" s="7"/>
      <c r="Q23" s="7"/>
      <c r="R23" s="8">
        <v>180.67</v>
      </c>
      <c r="S23" s="8"/>
      <c r="T23" s="8"/>
      <c r="U23" s="8">
        <f>2017.41+4449.72</f>
        <v>6467.13</v>
      </c>
      <c r="V23" s="8"/>
      <c r="W23" s="8"/>
      <c r="X23" s="8"/>
      <c r="Y23" s="8"/>
      <c r="Z23" s="8"/>
      <c r="AA23" s="30">
        <f>SUM(R23:Z23)</f>
        <v>6647.8</v>
      </c>
    </row>
    <row r="24" spans="2:27" s="10" customFormat="1" ht="15.75">
      <c r="B24" s="24" t="s">
        <v>44</v>
      </c>
      <c r="C24" s="9"/>
      <c r="D24" s="6"/>
      <c r="E24" s="6"/>
      <c r="F24" s="6"/>
      <c r="G24" s="6"/>
      <c r="H24" s="6"/>
      <c r="I24" s="6"/>
      <c r="J24" s="13" t="s">
        <v>68</v>
      </c>
      <c r="K24" s="13">
        <v>2</v>
      </c>
      <c r="L24" s="13">
        <v>7310</v>
      </c>
      <c r="M24" s="25">
        <f>K24*L24</f>
        <v>14620</v>
      </c>
      <c r="N24" s="31" t="s">
        <v>40</v>
      </c>
      <c r="O24" s="7"/>
      <c r="P24" s="7"/>
      <c r="Q24" s="7"/>
      <c r="R24" s="8"/>
      <c r="S24" s="8"/>
      <c r="T24" s="8">
        <v>12308.07</v>
      </c>
      <c r="U24" s="8">
        <v>399.48</v>
      </c>
      <c r="V24" s="8"/>
      <c r="W24" s="8"/>
      <c r="X24" s="8"/>
      <c r="Y24" s="8"/>
      <c r="Z24" s="8"/>
      <c r="AA24" s="30">
        <f>SUM(R24:Z24)</f>
        <v>12707.55</v>
      </c>
    </row>
    <row r="25" spans="2:27" s="10" customFormat="1" ht="15.75">
      <c r="B25" s="24" t="s">
        <v>69</v>
      </c>
      <c r="C25" s="9"/>
      <c r="D25" s="6"/>
      <c r="E25" s="6"/>
      <c r="F25" s="6"/>
      <c r="G25" s="6"/>
      <c r="H25" s="6"/>
      <c r="I25" s="6"/>
      <c r="J25" s="13"/>
      <c r="K25" s="13"/>
      <c r="L25" s="13"/>
      <c r="M25" s="25">
        <f>K25*L25</f>
        <v>0</v>
      </c>
      <c r="N25" s="31" t="s">
        <v>40</v>
      </c>
      <c r="O25" s="7"/>
      <c r="P25" s="7"/>
      <c r="Q25" s="7"/>
      <c r="R25" s="8"/>
      <c r="S25" s="8"/>
      <c r="T25" s="8"/>
      <c r="U25" s="8">
        <v>30000</v>
      </c>
      <c r="V25" s="8"/>
      <c r="W25" s="8"/>
      <c r="X25" s="8"/>
      <c r="Y25" s="8"/>
      <c r="Z25" s="8"/>
      <c r="AA25" s="30">
        <f>SUM(R25:Z25)</f>
        <v>30000</v>
      </c>
    </row>
    <row r="26" spans="2:27" s="10" customFormat="1" ht="15.75">
      <c r="B26" s="24" t="s">
        <v>76</v>
      </c>
      <c r="C26" s="9"/>
      <c r="D26" s="6"/>
      <c r="E26" s="6"/>
      <c r="F26" s="6"/>
      <c r="G26" s="6"/>
      <c r="H26" s="6"/>
      <c r="I26" s="6"/>
      <c r="J26" s="13"/>
      <c r="K26" s="13"/>
      <c r="L26" s="13"/>
      <c r="M26" s="25">
        <f>K26*L26</f>
        <v>0</v>
      </c>
      <c r="N26" s="31" t="s">
        <v>40</v>
      </c>
      <c r="O26" s="7"/>
      <c r="P26" s="7"/>
      <c r="Q26" s="7"/>
      <c r="R26" s="8"/>
      <c r="S26" s="8"/>
      <c r="T26" s="8"/>
      <c r="U26" s="8"/>
      <c r="V26" s="8"/>
      <c r="W26" s="8"/>
      <c r="X26" s="8"/>
      <c r="Y26" s="8"/>
      <c r="Z26" s="8">
        <v>10054</v>
      </c>
      <c r="AA26" s="30">
        <f>SUM(R26:Z26)</f>
        <v>10054</v>
      </c>
    </row>
    <row r="27" spans="2:27" s="34" customFormat="1" ht="16.5" thickBot="1">
      <c r="B27" s="26" t="s">
        <v>41</v>
      </c>
      <c r="C27" s="27"/>
      <c r="D27" s="27"/>
      <c r="E27" s="27"/>
      <c r="F27" s="27"/>
      <c r="G27" s="27"/>
      <c r="H27" s="27"/>
      <c r="I27" s="28"/>
      <c r="J27" s="45"/>
      <c r="K27" s="45"/>
      <c r="L27" s="45"/>
      <c r="M27" s="46">
        <f>SUM(M22:M26)</f>
        <v>16541</v>
      </c>
      <c r="N27" s="47" t="s">
        <v>40</v>
      </c>
      <c r="O27" s="32">
        <f aca="true" t="shared" si="0" ref="O27:Z27">SUM(O22:O26)</f>
        <v>0</v>
      </c>
      <c r="P27" s="32">
        <f t="shared" si="0"/>
        <v>0</v>
      </c>
      <c r="Q27" s="32">
        <f t="shared" si="0"/>
        <v>0</v>
      </c>
      <c r="R27" s="32">
        <f t="shared" si="0"/>
        <v>180.67</v>
      </c>
      <c r="S27" s="32">
        <f t="shared" si="0"/>
        <v>0</v>
      </c>
      <c r="T27" s="32">
        <f t="shared" si="0"/>
        <v>12308.07</v>
      </c>
      <c r="U27" s="32">
        <f t="shared" si="0"/>
        <v>36866.61</v>
      </c>
      <c r="V27" s="32">
        <f t="shared" si="0"/>
        <v>0</v>
      </c>
      <c r="W27" s="32">
        <f t="shared" si="0"/>
        <v>0</v>
      </c>
      <c r="X27" s="32">
        <f t="shared" si="0"/>
        <v>0</v>
      </c>
      <c r="Y27" s="32">
        <f t="shared" si="0"/>
        <v>0</v>
      </c>
      <c r="Z27" s="32">
        <f t="shared" si="0"/>
        <v>10054</v>
      </c>
      <c r="AA27" s="33">
        <f>SUM(O27:Z27)</f>
        <v>59409.35</v>
      </c>
    </row>
    <row r="28" spans="10:17" s="10" customFormat="1" ht="15.75">
      <c r="J28" s="14"/>
      <c r="K28" s="14"/>
      <c r="L28" s="14"/>
      <c r="M28" s="14"/>
      <c r="N28" s="11"/>
      <c r="O28" s="12"/>
      <c r="P28" s="12"/>
      <c r="Q28" s="12"/>
    </row>
    <row r="29" spans="10:13" s="10" customFormat="1" ht="15.75">
      <c r="J29" s="11"/>
      <c r="K29" s="12"/>
      <c r="L29" s="12"/>
      <c r="M29" s="12"/>
    </row>
    <row r="30" spans="2:13" s="10" customFormat="1" ht="15.75">
      <c r="B30" s="10" t="s">
        <v>51</v>
      </c>
      <c r="J30" s="11"/>
      <c r="K30" s="12"/>
      <c r="L30" s="12"/>
      <c r="M30" s="12"/>
    </row>
    <row r="31" spans="2:13" s="10" customFormat="1" ht="15.75">
      <c r="B31" s="10" t="s">
        <v>52</v>
      </c>
      <c r="J31" s="11"/>
      <c r="K31" s="12"/>
      <c r="L31" s="12"/>
      <c r="M31" s="12"/>
    </row>
    <row r="32" spans="10:13" s="10" customFormat="1" ht="15.75">
      <c r="J32" s="11"/>
      <c r="K32" s="12"/>
      <c r="L32" s="12"/>
      <c r="M32" s="12"/>
    </row>
    <row r="33" spans="10:13" s="10" customFormat="1" ht="15.75">
      <c r="J33" s="11"/>
      <c r="K33" s="12"/>
      <c r="L33" s="12"/>
      <c r="M33" s="12"/>
    </row>
    <row r="34" spans="1:13" s="34" customFormat="1" ht="15.75">
      <c r="A34" s="48"/>
      <c r="B34" s="75" t="s">
        <v>53</v>
      </c>
      <c r="C34" s="75"/>
      <c r="D34" s="75"/>
      <c r="E34" s="75"/>
      <c r="F34" s="75"/>
      <c r="G34" s="75"/>
      <c r="H34" s="75"/>
      <c r="I34" s="75"/>
      <c r="J34" s="75"/>
      <c r="K34" s="49"/>
      <c r="L34" s="49"/>
      <c r="M34" s="49"/>
    </row>
    <row r="35" spans="1:13" s="34" customFormat="1" ht="15.75">
      <c r="A35" s="48"/>
      <c r="B35" s="75" t="s">
        <v>54</v>
      </c>
      <c r="C35" s="75"/>
      <c r="D35" s="75"/>
      <c r="E35" s="75"/>
      <c r="F35" s="75"/>
      <c r="G35" s="75"/>
      <c r="H35" s="75"/>
      <c r="I35" s="75"/>
      <c r="J35" s="75"/>
      <c r="K35" s="49"/>
      <c r="L35" s="49"/>
      <c r="M35" s="49"/>
    </row>
    <row r="36" spans="1:13" s="10" customFormat="1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2"/>
      <c r="L36" s="12"/>
      <c r="M36" s="12"/>
    </row>
    <row r="37" spans="1:22" s="10" customFormat="1" ht="15.75">
      <c r="A37" s="15">
        <v>1</v>
      </c>
      <c r="B37" s="76" t="s">
        <v>55</v>
      </c>
      <c r="C37" s="76"/>
      <c r="D37" s="76"/>
      <c r="E37" s="76"/>
      <c r="F37" s="76"/>
      <c r="G37" s="16">
        <v>-159635</v>
      </c>
      <c r="H37" s="15"/>
      <c r="I37" s="15"/>
      <c r="J37" s="16">
        <v>-159635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0" customFormat="1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4" customFormat="1" ht="15.75">
      <c r="A39" s="48"/>
      <c r="B39" s="48"/>
      <c r="C39" s="48"/>
      <c r="D39" s="48"/>
      <c r="E39" s="48"/>
      <c r="F39" s="48"/>
      <c r="J39" s="50" t="s">
        <v>27</v>
      </c>
      <c r="K39" s="50" t="s">
        <v>28</v>
      </c>
      <c r="L39" s="50" t="s">
        <v>29</v>
      </c>
      <c r="M39" s="50" t="s">
        <v>30</v>
      </c>
      <c r="N39" s="50" t="s">
        <v>31</v>
      </c>
      <c r="O39" s="50" t="s">
        <v>32</v>
      </c>
      <c r="P39" s="50" t="s">
        <v>62</v>
      </c>
      <c r="Q39" s="50" t="s">
        <v>34</v>
      </c>
      <c r="R39" s="50" t="s">
        <v>35</v>
      </c>
      <c r="S39" s="50" t="s">
        <v>36</v>
      </c>
      <c r="T39" s="50" t="s">
        <v>37</v>
      </c>
      <c r="U39" s="50" t="s">
        <v>38</v>
      </c>
      <c r="V39" s="50" t="s">
        <v>63</v>
      </c>
    </row>
    <row r="40" spans="1:22" s="10" customFormat="1" ht="15.75">
      <c r="A40" s="15"/>
      <c r="B40" s="15"/>
      <c r="C40" s="15"/>
      <c r="D40" s="15"/>
      <c r="E40" s="15"/>
      <c r="F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0" customFormat="1" ht="15.75">
      <c r="A41" s="15">
        <v>2</v>
      </c>
      <c r="B41" s="76" t="s">
        <v>56</v>
      </c>
      <c r="C41" s="76"/>
      <c r="D41" s="76"/>
      <c r="E41" s="76"/>
      <c r="F41" s="76"/>
      <c r="J41" s="16">
        <v>8629.26</v>
      </c>
      <c r="K41" s="16">
        <f>J41</f>
        <v>8629.26</v>
      </c>
      <c r="L41" s="16">
        <f>K41</f>
        <v>8629.26</v>
      </c>
      <c r="M41" s="16">
        <f>L41</f>
        <v>8629.26</v>
      </c>
      <c r="N41" s="16">
        <f>M41</f>
        <v>8629.26</v>
      </c>
      <c r="O41" s="16">
        <f>N41</f>
        <v>8629.26</v>
      </c>
      <c r="P41" s="16">
        <v>9153</v>
      </c>
      <c r="Q41" s="16">
        <v>9153</v>
      </c>
      <c r="R41" s="16">
        <v>9153</v>
      </c>
      <c r="S41" s="16">
        <v>9153</v>
      </c>
      <c r="T41" s="16">
        <v>9153</v>
      </c>
      <c r="U41" s="16">
        <v>9153</v>
      </c>
      <c r="V41" s="55">
        <f>SUM(J41:U41)</f>
        <v>106693.56</v>
      </c>
    </row>
    <row r="42" spans="1:22" s="10" customFormat="1" ht="15.75">
      <c r="A42" s="15"/>
      <c r="B42" s="15"/>
      <c r="C42" s="15"/>
      <c r="D42" s="15"/>
      <c r="E42" s="15"/>
      <c r="F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56"/>
    </row>
    <row r="43" spans="1:22" s="10" customFormat="1" ht="15.75">
      <c r="A43" s="15">
        <v>3</v>
      </c>
      <c r="B43" s="15" t="s">
        <v>77</v>
      </c>
      <c r="C43" s="15"/>
      <c r="D43" s="15"/>
      <c r="E43" s="15"/>
      <c r="F43" s="15"/>
      <c r="J43" s="16">
        <f>J47</f>
        <v>451</v>
      </c>
      <c r="K43" s="16">
        <f aca="true" t="shared" si="1" ref="K43:U43">K47</f>
        <v>451</v>
      </c>
      <c r="L43" s="16">
        <f t="shared" si="1"/>
        <v>451</v>
      </c>
      <c r="M43" s="16">
        <f t="shared" si="1"/>
        <v>451</v>
      </c>
      <c r="N43" s="16">
        <f t="shared" si="1"/>
        <v>451</v>
      </c>
      <c r="O43" s="16">
        <f t="shared" si="1"/>
        <v>451</v>
      </c>
      <c r="P43" s="16">
        <f t="shared" si="1"/>
        <v>451</v>
      </c>
      <c r="Q43" s="16">
        <f t="shared" si="1"/>
        <v>451</v>
      </c>
      <c r="R43" s="16">
        <f t="shared" si="1"/>
        <v>451</v>
      </c>
      <c r="S43" s="16">
        <f t="shared" si="1"/>
        <v>451</v>
      </c>
      <c r="T43" s="16">
        <f t="shared" si="1"/>
        <v>451</v>
      </c>
      <c r="U43" s="16">
        <f t="shared" si="1"/>
        <v>451</v>
      </c>
      <c r="V43" s="55">
        <f>SUM(J43:U43)</f>
        <v>5412</v>
      </c>
    </row>
    <row r="44" spans="1:22" s="10" customFormat="1" ht="15.75">
      <c r="A44" s="15"/>
      <c r="B44" s="15"/>
      <c r="C44" s="15"/>
      <c r="D44" s="15"/>
      <c r="E44" s="15"/>
      <c r="F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56"/>
    </row>
    <row r="45" spans="1:22" s="10" customFormat="1" ht="15.75">
      <c r="A45" s="15">
        <v>4</v>
      </c>
      <c r="B45" s="76" t="s">
        <v>57</v>
      </c>
      <c r="C45" s="76"/>
      <c r="D45" s="76"/>
      <c r="E45" s="76"/>
      <c r="F45" s="76"/>
      <c r="J45" s="77">
        <f>J41-1.0623</f>
        <v>8628.1977</v>
      </c>
      <c r="K45" s="77">
        <f>K41*0.9107</f>
        <v>7858.667082</v>
      </c>
      <c r="L45" s="77">
        <f>L41*0.9784</f>
        <v>8442.867984</v>
      </c>
      <c r="M45" s="77">
        <f>M41*0.8683</f>
        <v>7492.786458</v>
      </c>
      <c r="N45" s="77">
        <f>N41*1.1418</f>
        <v>9852.889068</v>
      </c>
      <c r="O45" s="77">
        <f>O41*0.6342</f>
        <v>5472.676692</v>
      </c>
      <c r="P45" s="77">
        <f>P41*0.9576</f>
        <v>8764.9128</v>
      </c>
      <c r="Q45" s="77">
        <f>Q41*1.0945</f>
        <v>10017.9585</v>
      </c>
      <c r="R45" s="77">
        <f>R41*0.8954</f>
        <v>8195.5962</v>
      </c>
      <c r="S45" s="77">
        <f>S41*1.3954</f>
        <v>12772.0962</v>
      </c>
      <c r="T45" s="77">
        <f>T41*0.9077</f>
        <v>8308.1781</v>
      </c>
      <c r="U45" s="77">
        <f>U41*0.9273</f>
        <v>8487.5769</v>
      </c>
      <c r="V45" s="55">
        <f>SUM(J45:U45)</f>
        <v>104294.403684</v>
      </c>
    </row>
    <row r="46" spans="1:22" s="10" customFormat="1" ht="15.75">
      <c r="A46" s="15"/>
      <c r="B46" s="15"/>
      <c r="C46" s="15"/>
      <c r="D46" s="15"/>
      <c r="E46" s="15"/>
      <c r="F46" s="15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56"/>
    </row>
    <row r="47" spans="1:22" s="10" customFormat="1" ht="15.75">
      <c r="A47" s="15">
        <v>5</v>
      </c>
      <c r="B47" s="76" t="s">
        <v>58</v>
      </c>
      <c r="C47" s="76"/>
      <c r="D47" s="76"/>
      <c r="E47" s="76"/>
      <c r="F47" s="76"/>
      <c r="J47" s="16">
        <v>451</v>
      </c>
      <c r="K47" s="16">
        <v>451</v>
      </c>
      <c r="L47" s="16">
        <v>451</v>
      </c>
      <c r="M47" s="16">
        <v>451</v>
      </c>
      <c r="N47" s="16">
        <v>451</v>
      </c>
      <c r="O47" s="16">
        <v>451</v>
      </c>
      <c r="P47" s="16">
        <v>451</v>
      </c>
      <c r="Q47" s="16">
        <v>451</v>
      </c>
      <c r="R47" s="16">
        <v>451</v>
      </c>
      <c r="S47" s="16">
        <v>451</v>
      </c>
      <c r="T47" s="16">
        <v>451</v>
      </c>
      <c r="U47" s="16">
        <v>451</v>
      </c>
      <c r="V47" s="55">
        <f>SUM(J47:U47)</f>
        <v>5412</v>
      </c>
    </row>
    <row r="48" spans="1:22" s="10" customFormat="1" ht="15.75">
      <c r="A48" s="15"/>
      <c r="B48" s="15"/>
      <c r="C48" s="15"/>
      <c r="D48" s="15"/>
      <c r="E48" s="15"/>
      <c r="F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56"/>
    </row>
    <row r="49" spans="1:22" s="10" customFormat="1" ht="15.75">
      <c r="A49" s="15">
        <v>6</v>
      </c>
      <c r="B49" s="76" t="s">
        <v>59</v>
      </c>
      <c r="C49" s="76"/>
      <c r="D49" s="76"/>
      <c r="E49" s="76"/>
      <c r="F49" s="76"/>
      <c r="J49" s="16">
        <f aca="true" t="shared" si="2" ref="J49:P49">J45+J47</f>
        <v>9079.1977</v>
      </c>
      <c r="K49" s="16">
        <f t="shared" si="2"/>
        <v>8309.667082</v>
      </c>
      <c r="L49" s="16">
        <f t="shared" si="2"/>
        <v>8893.867984</v>
      </c>
      <c r="M49" s="16">
        <f t="shared" si="2"/>
        <v>7943.786458</v>
      </c>
      <c r="N49" s="16">
        <f t="shared" si="2"/>
        <v>10303.889068</v>
      </c>
      <c r="O49" s="16">
        <f t="shared" si="2"/>
        <v>5923.676692</v>
      </c>
      <c r="P49" s="16">
        <f t="shared" si="2"/>
        <v>9215.9128</v>
      </c>
      <c r="Q49" s="16">
        <f>Q45+Q47</f>
        <v>10468.9585</v>
      </c>
      <c r="R49" s="16">
        <f>R45+R47</f>
        <v>8646.5962</v>
      </c>
      <c r="S49" s="16">
        <f>S45+S47</f>
        <v>13223.0962</v>
      </c>
      <c r="T49" s="16">
        <f>T45+T47</f>
        <v>8759.1781</v>
      </c>
      <c r="U49" s="16">
        <f>U45+U47</f>
        <v>8938.5769</v>
      </c>
      <c r="V49" s="55">
        <f>SUM(J49:U49)</f>
        <v>109706.40368400002</v>
      </c>
    </row>
    <row r="50" spans="1:22" s="10" customFormat="1" ht="15.75">
      <c r="A50" s="15"/>
      <c r="B50" s="15"/>
      <c r="C50" s="15"/>
      <c r="D50" s="15"/>
      <c r="E50" s="15"/>
      <c r="F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56"/>
    </row>
    <row r="51" spans="1:22" s="10" customFormat="1" ht="15.75">
      <c r="A51" s="15">
        <v>7</v>
      </c>
      <c r="B51" s="76" t="s">
        <v>60</v>
      </c>
      <c r="C51" s="76"/>
      <c r="D51" s="76"/>
      <c r="E51" s="76"/>
      <c r="F51" s="76"/>
      <c r="J51" s="51">
        <f aca="true" t="shared" si="3" ref="J51:Q51">O27</f>
        <v>0</v>
      </c>
      <c r="K51" s="51">
        <f t="shared" si="3"/>
        <v>0</v>
      </c>
      <c r="L51" s="51">
        <f t="shared" si="3"/>
        <v>0</v>
      </c>
      <c r="M51" s="51">
        <f t="shared" si="3"/>
        <v>180.67</v>
      </c>
      <c r="N51" s="51">
        <f t="shared" si="3"/>
        <v>0</v>
      </c>
      <c r="O51" s="51">
        <f t="shared" si="3"/>
        <v>12308.07</v>
      </c>
      <c r="P51" s="51">
        <f t="shared" si="3"/>
        <v>36866.61</v>
      </c>
      <c r="Q51" s="51">
        <f t="shared" si="3"/>
        <v>0</v>
      </c>
      <c r="R51" s="51">
        <f>W27</f>
        <v>0</v>
      </c>
      <c r="S51" s="51">
        <f>X27</f>
        <v>0</v>
      </c>
      <c r="T51" s="51">
        <f>Y27</f>
        <v>0</v>
      </c>
      <c r="U51" s="51">
        <f>Z27</f>
        <v>10054</v>
      </c>
      <c r="V51" s="55">
        <f>SUM(J51:U51)</f>
        <v>59409.35</v>
      </c>
    </row>
    <row r="52" spans="1:22" s="10" customFormat="1" ht="15.75">
      <c r="A52" s="15"/>
      <c r="B52" s="15"/>
      <c r="C52" s="15"/>
      <c r="D52" s="15"/>
      <c r="E52" s="15"/>
      <c r="F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56"/>
    </row>
    <row r="53" spans="1:22" s="10" customFormat="1" ht="15.75">
      <c r="A53" s="15">
        <v>8</v>
      </c>
      <c r="B53" s="76" t="s">
        <v>61</v>
      </c>
      <c r="C53" s="76"/>
      <c r="D53" s="76"/>
      <c r="E53" s="76"/>
      <c r="F53" s="76"/>
      <c r="J53" s="16">
        <f>J37+J49-J51</f>
        <v>-150555.8023</v>
      </c>
      <c r="K53" s="16">
        <f>J53+K49</f>
        <v>-142246.135218</v>
      </c>
      <c r="L53" s="16">
        <f aca="true" t="shared" si="4" ref="L53:Q53">K53+L49-L51</f>
        <v>-133352.267234</v>
      </c>
      <c r="M53" s="16">
        <f t="shared" si="4"/>
        <v>-125589.150776</v>
      </c>
      <c r="N53" s="16">
        <f t="shared" si="4"/>
        <v>-115285.26170799999</v>
      </c>
      <c r="O53" s="16">
        <f t="shared" si="4"/>
        <v>-121669.655016</v>
      </c>
      <c r="P53" s="16">
        <f t="shared" si="4"/>
        <v>-149320.352216</v>
      </c>
      <c r="Q53" s="16">
        <f t="shared" si="4"/>
        <v>-138851.393716</v>
      </c>
      <c r="R53" s="16">
        <f>Q53+R49-R51</f>
        <v>-130204.79751599999</v>
      </c>
      <c r="S53" s="16">
        <f>R53+S49-S51</f>
        <v>-116981.70131599999</v>
      </c>
      <c r="T53" s="16">
        <f>S53+T49-T51</f>
        <v>-108222.52321599999</v>
      </c>
      <c r="U53" s="16">
        <f>T53+U49-U51</f>
        <v>-109337.94631599999</v>
      </c>
      <c r="V53" s="55">
        <f>J37-V51+V49</f>
        <v>-109337.94631599999</v>
      </c>
    </row>
    <row r="54" spans="10:13" s="10" customFormat="1" ht="15.75">
      <c r="J54" s="11"/>
      <c r="K54" s="12"/>
      <c r="L54" s="12"/>
      <c r="M54" s="12"/>
    </row>
    <row r="55" spans="10:13" s="10" customFormat="1" ht="15.75">
      <c r="J55" s="11"/>
      <c r="K55" s="12"/>
      <c r="L55" s="12"/>
      <c r="M55" s="12"/>
    </row>
    <row r="56" spans="10:13" s="10" customFormat="1" ht="15.75">
      <c r="J56" s="11"/>
      <c r="K56" s="12"/>
      <c r="L56" s="12"/>
      <c r="M56" s="12"/>
    </row>
    <row r="57" spans="10:13" s="10" customFormat="1" ht="15.75">
      <c r="J57" s="11"/>
      <c r="K57" s="12"/>
      <c r="L57" s="12"/>
      <c r="M57" s="12"/>
    </row>
    <row r="58" spans="10:13" s="10" customFormat="1" ht="15.75">
      <c r="J58" s="11"/>
      <c r="K58" s="12"/>
      <c r="L58" s="12"/>
      <c r="M58" s="12"/>
    </row>
    <row r="59" spans="10:13" s="10" customFormat="1" ht="15.75">
      <c r="J59" s="11"/>
      <c r="K59" s="12"/>
      <c r="L59" s="12"/>
      <c r="M59" s="12"/>
    </row>
    <row r="60" spans="10:13" s="10" customFormat="1" ht="15.75">
      <c r="J60" s="11"/>
      <c r="K60" s="12"/>
      <c r="L60" s="12"/>
      <c r="M60" s="12"/>
    </row>
    <row r="61" spans="10:13" s="10" customFormat="1" ht="15.75">
      <c r="J61" s="11"/>
      <c r="K61" s="12"/>
      <c r="L61" s="12"/>
      <c r="M61" s="12"/>
    </row>
    <row r="62" spans="10:13" s="10" customFormat="1" ht="15.75">
      <c r="J62" s="11"/>
      <c r="K62" s="12"/>
      <c r="L62" s="12"/>
      <c r="M62" s="12"/>
    </row>
    <row r="63" spans="10:13" s="10" customFormat="1" ht="15.75">
      <c r="J63" s="11"/>
      <c r="K63" s="12"/>
      <c r="L63" s="12"/>
      <c r="M63" s="12"/>
    </row>
    <row r="64" spans="10:13" s="10" customFormat="1" ht="15.75">
      <c r="J64" s="11"/>
      <c r="K64" s="12"/>
      <c r="L64" s="12"/>
      <c r="M64" s="12"/>
    </row>
    <row r="65" spans="10:13" s="10" customFormat="1" ht="15.75">
      <c r="J65" s="11"/>
      <c r="K65" s="12"/>
      <c r="L65" s="12"/>
      <c r="M65" s="12"/>
    </row>
    <row r="66" spans="10:13" s="10" customFormat="1" ht="15.75">
      <c r="J66" s="11"/>
      <c r="K66" s="12"/>
      <c r="L66" s="12"/>
      <c r="M66" s="12"/>
    </row>
    <row r="67" spans="10:13" s="10" customFormat="1" ht="15.75">
      <c r="J67" s="11"/>
      <c r="K67" s="12"/>
      <c r="L67" s="12"/>
      <c r="M67" s="12"/>
    </row>
    <row r="68" spans="10:13" s="10" customFormat="1" ht="15.75">
      <c r="J68" s="11"/>
      <c r="K68" s="12"/>
      <c r="L68" s="12"/>
      <c r="M68" s="12"/>
    </row>
    <row r="69" spans="10:13" s="10" customFormat="1" ht="15.75">
      <c r="J69" s="11"/>
      <c r="K69" s="12"/>
      <c r="L69" s="12"/>
      <c r="M69" s="12"/>
    </row>
    <row r="70" spans="10:13" s="10" customFormat="1" ht="15.75">
      <c r="J70" s="11"/>
      <c r="K70" s="12"/>
      <c r="L70" s="12"/>
      <c r="M70" s="12"/>
    </row>
    <row r="71" spans="10:13" s="10" customFormat="1" ht="15.75">
      <c r="J71" s="11"/>
      <c r="K71" s="12"/>
      <c r="L71" s="12"/>
      <c r="M71" s="12"/>
    </row>
    <row r="72" spans="10:13" s="10" customFormat="1" ht="15.75">
      <c r="J72" s="11"/>
      <c r="K72" s="12"/>
      <c r="L72" s="12"/>
      <c r="M72" s="12"/>
    </row>
    <row r="73" spans="10:13" s="10" customFormat="1" ht="15.75">
      <c r="J73" s="11"/>
      <c r="K73" s="12"/>
      <c r="L73" s="12"/>
      <c r="M73" s="12"/>
    </row>
    <row r="74" spans="10:13" s="10" customFormat="1" ht="15.75">
      <c r="J74" s="11"/>
      <c r="K74" s="12"/>
      <c r="L74" s="12"/>
      <c r="M74" s="12"/>
    </row>
    <row r="75" spans="10:13" s="10" customFormat="1" ht="15.75">
      <c r="J75" s="11"/>
      <c r="K75" s="12"/>
      <c r="L75" s="12"/>
      <c r="M75" s="12"/>
    </row>
    <row r="76" spans="10:13" s="10" customFormat="1" ht="15.75">
      <c r="J76" s="11"/>
      <c r="K76" s="12"/>
      <c r="L76" s="12"/>
      <c r="M76" s="12"/>
    </row>
    <row r="77" spans="10:13" s="10" customFormat="1" ht="15.75">
      <c r="J77" s="11"/>
      <c r="K77" s="12"/>
      <c r="L77" s="12"/>
      <c r="M77" s="12"/>
    </row>
    <row r="78" spans="10:13" s="10" customFormat="1" ht="15.75">
      <c r="J78" s="11"/>
      <c r="K78" s="12"/>
      <c r="L78" s="12"/>
      <c r="M78" s="12"/>
    </row>
    <row r="79" spans="10:13" s="10" customFormat="1" ht="15.75">
      <c r="J79" s="11"/>
      <c r="K79" s="12"/>
      <c r="L79" s="12"/>
      <c r="M79" s="12"/>
    </row>
    <row r="80" spans="10:13" s="10" customFormat="1" ht="15.75">
      <c r="J80" s="11"/>
      <c r="K80" s="12"/>
      <c r="L80" s="12"/>
      <c r="M80" s="12"/>
    </row>
    <row r="81" spans="10:13" s="10" customFormat="1" ht="15.75">
      <c r="J81" s="11"/>
      <c r="K81" s="12"/>
      <c r="L81" s="12"/>
      <c r="M81" s="12"/>
    </row>
    <row r="82" spans="10:13" s="10" customFormat="1" ht="15.75">
      <c r="J82" s="11"/>
      <c r="K82" s="12"/>
      <c r="L82" s="12"/>
      <c r="M82" s="12"/>
    </row>
    <row r="83" spans="10:13" s="10" customFormat="1" ht="15.75">
      <c r="J83" s="11"/>
      <c r="K83" s="12"/>
      <c r="L83" s="12"/>
      <c r="M83" s="12"/>
    </row>
    <row r="84" spans="10:13" s="10" customFormat="1" ht="15.75">
      <c r="J84" s="11"/>
      <c r="K84" s="12"/>
      <c r="L84" s="12"/>
      <c r="M84" s="12"/>
    </row>
    <row r="85" spans="10:13" s="10" customFormat="1" ht="15.75">
      <c r="J85" s="11"/>
      <c r="K85" s="12"/>
      <c r="L85" s="12"/>
      <c r="M85" s="12"/>
    </row>
    <row r="86" spans="10:13" s="10" customFormat="1" ht="15.75">
      <c r="J86" s="11"/>
      <c r="K86" s="12"/>
      <c r="L86" s="12"/>
      <c r="M86" s="12"/>
    </row>
    <row r="87" spans="10:13" s="10" customFormat="1" ht="15.75">
      <c r="J87" s="11"/>
      <c r="K87" s="12"/>
      <c r="L87" s="12"/>
      <c r="M87" s="12"/>
    </row>
    <row r="88" spans="10:13" s="10" customFormat="1" ht="15.75">
      <c r="J88" s="11"/>
      <c r="K88" s="12"/>
      <c r="L88" s="12"/>
      <c r="M88" s="12"/>
    </row>
    <row r="89" spans="10:13" s="10" customFormat="1" ht="15.75">
      <c r="J89" s="11"/>
      <c r="K89" s="12"/>
      <c r="L89" s="12"/>
      <c r="M89" s="12"/>
    </row>
  </sheetData>
  <sheetProtection/>
  <mergeCells count="35">
    <mergeCell ref="B34:J34"/>
    <mergeCell ref="B35:J35"/>
    <mergeCell ref="B37:F37"/>
    <mergeCell ref="B41:F41"/>
    <mergeCell ref="B53:F53"/>
    <mergeCell ref="B45:F45"/>
    <mergeCell ref="B47:F47"/>
    <mergeCell ref="B49:F49"/>
    <mergeCell ref="B51:F51"/>
    <mergeCell ref="G20:G21"/>
    <mergeCell ref="H20:H21"/>
    <mergeCell ref="I20:I21"/>
    <mergeCell ref="N20:N21"/>
    <mergeCell ref="K15:Q15"/>
    <mergeCell ref="K11:R11"/>
    <mergeCell ref="K12:Q12"/>
    <mergeCell ref="K13:Q13"/>
    <mergeCell ref="K14:Q14"/>
    <mergeCell ref="K16:Q16"/>
    <mergeCell ref="K17:Q17"/>
    <mergeCell ref="A1:J1"/>
    <mergeCell ref="A2:J2"/>
    <mergeCell ref="K3:Q3"/>
    <mergeCell ref="K4:Q4"/>
    <mergeCell ref="K5:Q5"/>
    <mergeCell ref="B20:B21"/>
    <mergeCell ref="C20:C21"/>
    <mergeCell ref="D20:D21"/>
    <mergeCell ref="E20:E21"/>
    <mergeCell ref="F20:F21"/>
    <mergeCell ref="J19:M19"/>
    <mergeCell ref="K20:K21"/>
    <mergeCell ref="L20:L21"/>
    <mergeCell ref="M20:M21"/>
    <mergeCell ref="J20:J21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2013-01-10T10:33:30Z</cp:lastPrinted>
  <dcterms:modified xsi:type="dcterms:W3CDTF">2013-01-10T10:33:32Z</dcterms:modified>
  <cp:category/>
  <cp:version/>
  <cp:contentType/>
  <cp:contentStatus/>
</cp:coreProperties>
</file>