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25" sheetId="1" r:id="rId1"/>
  </sheets>
  <definedNames>
    <definedName name="_xlnm.Print_Area" localSheetId="0">'Леб 25'!$A$1:$AC$59</definedName>
  </definedNames>
  <calcPr fullCalcOnLoad="1"/>
</workbook>
</file>

<file path=xl/sharedStrings.xml><?xml version="1.0" encoding="utf-8"?>
<sst xmlns="http://schemas.openxmlformats.org/spreadsheetml/2006/main" count="111" uniqueCount="89">
  <si>
    <t>Электронный паспорт финансово-</t>
  </si>
  <si>
    <t>хозяйственной деятельности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</si>
  <si>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</si>
  <si>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</si>
  <si>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</si>
  <si>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</si>
  <si>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 -1,2,7 подъезды</t>
  </si>
  <si>
    <t>Материал стен</t>
  </si>
  <si>
    <t>к/п</t>
  </si>
  <si>
    <t>Место расположения ввода ХВС: 1,6 подъезд;  ГВС, отопления: 1 подъезд</t>
  </si>
  <si>
    <t>Срок эксплуатации (лет)</t>
  </si>
  <si>
    <t>Место расположения приборов учета ХВС и ГВС: подъезд 1</t>
  </si>
  <si>
    <t>Этажность</t>
  </si>
  <si>
    <t>Количество теплоузлов – 9</t>
  </si>
  <si>
    <t>Подъезды</t>
  </si>
  <si>
    <t>Принадлежность  ТОС: нет</t>
  </si>
  <si>
    <t>Площадь придомовой территории м2</t>
  </si>
  <si>
    <t>Обслуживает 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</si>
  <si>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</si>
  <si>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</si>
  <si>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</si>
  <si>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</si>
  <si>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</si>
  <si>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</si>
  <si>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</si>
  <si>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</si>
  <si>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</si>
  <si>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</si>
  <si>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</si>
  <si>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</si>
  <si>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</si>
  <si>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</si>
  <si>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</si>
  <si>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</si>
  <si>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</si>
  <si>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</si>
  <si>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</si>
  <si>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</si>
  <si>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</si>
  <si>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</si>
  <si>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</si>
  <si>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</si>
  <si>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</si>
  <si>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</si>
  <si>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</si>
  <si>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</si>
  <si>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электромонтажные работы</t>
  </si>
  <si>
    <t>ИТОГО:</t>
  </si>
  <si>
    <t xml:space="preserve">         РЕЕСТР РАБОТ ПО ТЕКУЩЕМУ РЕМОНТУ ПО ВИДАМ РАБОТ И СТОИМОСТИ НА 2012 ГОД</t>
  </si>
  <si>
    <t xml:space="preserve">
жилого дома ул. Лебедева, дом 25</t>
  </si>
  <si>
    <t>1. Ремонт мягкой кровли</t>
  </si>
  <si>
    <t>2. Ремонт балконных козырьков</t>
  </si>
  <si>
    <t>3. Ремонт МПШ</t>
  </si>
  <si>
    <t>4.Сварочные, сантехнические и</t>
  </si>
  <si>
    <t>6. Подготовка к отопительному сезону</t>
  </si>
  <si>
    <t>Тариф на ТР 2011г.</t>
  </si>
  <si>
    <t>Перевыполнение  ТР  на  01.01.2012год.</t>
  </si>
  <si>
    <t>Тариф на ТР 2012г. -2,64</t>
  </si>
  <si>
    <t>Дополнительные доходы на 2012г.</t>
  </si>
  <si>
    <t>Сумма  к выполнению ТР на 2012 год</t>
  </si>
  <si>
    <t>Электронный счет по текущему ремонту</t>
  </si>
  <si>
    <t>дома №25 по ул. Лебедева</t>
  </si>
  <si>
    <t>Перевыполнение ТР на 01.01.2012г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</si>
  <si>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</si>
  <si>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</si>
  <si>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</si>
  <si>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</si>
  <si>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</si>
  <si>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</si>
  <si>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</si>
  <si>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</si>
  <si>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</si>
  <si>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</si>
  <si>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</si>
  <si>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п.м.</t>
  </si>
  <si>
    <t>дом</t>
  </si>
  <si>
    <t>кв.м.</t>
  </si>
  <si>
    <t>теплоузел</t>
  </si>
  <si>
    <t>План работ на 2012 г.</t>
  </si>
  <si>
    <t>Цена на единицу работ,руб</t>
  </si>
  <si>
    <t>7.Энергетическое обследование объекта</t>
  </si>
  <si>
    <r>
      <t xml:space="preserve">5. Малярные работы </t>
    </r>
    <r>
      <rPr>
        <sz val="12"/>
        <color indexed="9"/>
        <rFont val="Times New Roman"/>
        <family val="1"/>
      </rPr>
      <t>(МАФ, контейнера 5 шт.)</t>
    </r>
  </si>
  <si>
    <t>Мастер участка – Павлов Андрей Леонидович</t>
  </si>
  <si>
    <t>Старшие по подъезду - Андреева М.А.</t>
  </si>
  <si>
    <t>8. Установка вторых рам с остеклением</t>
  </si>
  <si>
    <t>9. Установка почтовых ящиков</t>
  </si>
  <si>
    <t>10. Косметический ремонт подъезда №8 и  №9</t>
  </si>
  <si>
    <t>11. Изготовление и установка дв.блоков на крышу</t>
  </si>
  <si>
    <t>начислено прочих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</si>
</sst>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1"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 applyBorder="1" applyAlignment="1">
      <alignment/>
      <protection/>
    </xf>
    <xf numFmtId="0" fontId="5" fillId="0" borderId="0" xfId="33" applyFont="1">
      <alignment/>
      <protection/>
    </xf>
    <xf numFmtId="0" fontId="4" fillId="0" borderId="0" xfId="33" applyFont="1">
      <alignment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3" fillId="0" borderId="0" xfId="33" applyFont="1" applyBorder="1" applyAlignment="1">
      <alignment horizontal="left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1" xfId="33" applyFont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33" applyFont="1" applyBorder="1" applyAlignment="1">
      <alignment horizontal="center" wrapText="1"/>
      <protection/>
    </xf>
    <xf numFmtId="0" fontId="3" fillId="0" borderId="10" xfId="33" applyFont="1" applyBorder="1" applyAlignment="1">
      <alignment horizontal="left"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>
      <alignment/>
      <protection/>
    </xf>
    <xf numFmtId="0" fontId="3" fillId="0" borderId="0" xfId="33" applyFont="1" applyFill="1" applyBorder="1" applyAlignment="1">
      <alignment/>
      <protection/>
    </xf>
    <xf numFmtId="166" fontId="3" fillId="0" borderId="10" xfId="59" applyNumberFormat="1" applyFont="1" applyBorder="1" applyAlignment="1">
      <alignment horizontal="center"/>
    </xf>
    <xf numFmtId="166" fontId="3" fillId="0" borderId="10" xfId="59" applyNumberFormat="1" applyFont="1" applyFill="1" applyBorder="1" applyAlignment="1">
      <alignment horizontal="center"/>
    </xf>
    <xf numFmtId="0" fontId="3" fillId="0" borderId="10" xfId="33" applyFont="1" applyBorder="1">
      <alignment/>
      <protection/>
    </xf>
    <xf numFmtId="0" fontId="3" fillId="0" borderId="0" xfId="33" applyFont="1" applyBorder="1">
      <alignment/>
      <protection/>
    </xf>
    <xf numFmtId="166" fontId="3" fillId="0" borderId="0" xfId="59" applyNumberFormat="1" applyFont="1" applyFill="1" applyBorder="1" applyAlignment="1">
      <alignment horizontal="center"/>
    </xf>
    <xf numFmtId="0" fontId="3" fillId="0" borderId="0" xfId="33" applyFont="1" applyFill="1" applyBorder="1" applyAlignment="1">
      <alignment horizontal="center" vertical="center"/>
      <protection/>
    </xf>
    <xf numFmtId="0" fontId="4" fillId="0" borderId="12" xfId="33" applyFont="1" applyFill="1" applyBorder="1">
      <alignment/>
      <protection/>
    </xf>
    <xf numFmtId="0" fontId="4" fillId="0" borderId="12" xfId="33" applyFont="1" applyBorder="1">
      <alignment/>
      <protection/>
    </xf>
    <xf numFmtId="0" fontId="4" fillId="0" borderId="12" xfId="33" applyFont="1" applyBorder="1" applyAlignment="1">
      <alignment vertical="top" wrapText="1"/>
      <protection/>
    </xf>
    <xf numFmtId="0" fontId="4" fillId="0" borderId="13" xfId="33" applyFont="1" applyBorder="1" applyAlignment="1">
      <alignment vertical="top" wrapText="1"/>
      <protection/>
    </xf>
    <xf numFmtId="0" fontId="4" fillId="0" borderId="13" xfId="33" applyFont="1" applyFill="1" applyBorder="1">
      <alignment/>
      <protection/>
    </xf>
    <xf numFmtId="0" fontId="4" fillId="0" borderId="13" xfId="33" applyFont="1" applyBorder="1">
      <alignment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4" fillId="0" borderId="14" xfId="33" applyFont="1" applyBorder="1" applyAlignment="1">
      <alignment vertical="top" wrapText="1"/>
      <protection/>
    </xf>
    <xf numFmtId="0" fontId="4" fillId="0" borderId="15" xfId="33" applyFont="1" applyBorder="1" applyAlignment="1">
      <alignment vertical="top" wrapText="1"/>
      <protection/>
    </xf>
    <xf numFmtId="0" fontId="4" fillId="0" borderId="15" xfId="33" applyFont="1" applyFill="1" applyBorder="1">
      <alignment/>
      <protection/>
    </xf>
    <xf numFmtId="0" fontId="4" fillId="0" borderId="15" xfId="33" applyFont="1" applyBorder="1">
      <alignment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12" xfId="33" applyFont="1" applyBorder="1">
      <alignment/>
      <protection/>
    </xf>
    <xf numFmtId="0" fontId="4" fillId="0" borderId="0" xfId="33" applyFont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4" fillId="0" borderId="18" xfId="33" applyFont="1" applyBorder="1" applyAlignment="1">
      <alignment vertical="top" wrapText="1"/>
      <protection/>
    </xf>
    <xf numFmtId="0" fontId="4" fillId="0" borderId="19" xfId="33" applyFont="1" applyBorder="1" applyAlignment="1">
      <alignment vertical="top" wrapText="1"/>
      <protection/>
    </xf>
    <xf numFmtId="0" fontId="4" fillId="0" borderId="20" xfId="33" applyFont="1" applyBorder="1" applyAlignment="1">
      <alignment vertical="top" wrapText="1"/>
      <protection/>
    </xf>
    <xf numFmtId="0" fontId="4" fillId="0" borderId="21" xfId="33" applyFont="1" applyBorder="1" applyAlignment="1">
      <alignment vertical="top" wrapText="1"/>
      <protection/>
    </xf>
    <xf numFmtId="0" fontId="4" fillId="0" borderId="22" xfId="33" applyFont="1" applyBorder="1">
      <alignment/>
      <protection/>
    </xf>
    <xf numFmtId="0" fontId="4" fillId="0" borderId="18" xfId="33" applyFont="1" applyBorder="1" applyAlignment="1">
      <alignment vertical="center" wrapText="1"/>
      <protection/>
    </xf>
    <xf numFmtId="0" fontId="3" fillId="0" borderId="23" xfId="33" applyFont="1" applyBorder="1" applyAlignment="1">
      <alignment vertical="top" wrapText="1"/>
      <protection/>
    </xf>
    <xf numFmtId="0" fontId="3" fillId="0" borderId="24" xfId="33" applyFont="1" applyBorder="1" applyAlignment="1">
      <alignment vertical="top" wrapText="1"/>
      <protection/>
    </xf>
    <xf numFmtId="0" fontId="3" fillId="0" borderId="25" xfId="33" applyFont="1" applyBorder="1" applyAlignment="1">
      <alignment vertical="top" wrapText="1"/>
      <protection/>
    </xf>
    <xf numFmtId="0" fontId="3" fillId="0" borderId="26" xfId="33" applyFont="1" applyBorder="1" applyAlignment="1">
      <alignment vertical="top" wrapText="1"/>
      <protection/>
    </xf>
    <xf numFmtId="0" fontId="3" fillId="0" borderId="27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left"/>
      <protection/>
    </xf>
    <xf numFmtId="0" fontId="3" fillId="0" borderId="17" xfId="33" applyFont="1" applyBorder="1" applyAlignment="1">
      <alignment/>
      <protection/>
    </xf>
    <xf numFmtId="0" fontId="3" fillId="0" borderId="28" xfId="33" applyFont="1" applyBorder="1" applyAlignment="1">
      <alignment/>
      <protection/>
    </xf>
    <xf numFmtId="0" fontId="4" fillId="0" borderId="29" xfId="33" applyFont="1" applyBorder="1">
      <alignment/>
      <protection/>
    </xf>
    <xf numFmtId="0" fontId="4" fillId="0" borderId="18" xfId="33" applyFont="1" applyFill="1" applyBorder="1" applyAlignment="1">
      <alignment horizontal="center" vertical="top" wrapText="1"/>
      <protection/>
    </xf>
    <xf numFmtId="0" fontId="4" fillId="0" borderId="20" xfId="33" applyFont="1" applyFill="1" applyBorder="1" applyAlignment="1">
      <alignment horizontal="center" vertical="top" wrapText="1"/>
      <protection/>
    </xf>
    <xf numFmtId="0" fontId="4" fillId="0" borderId="30" xfId="33" applyFont="1" applyBorder="1">
      <alignment/>
      <protection/>
    </xf>
    <xf numFmtId="0" fontId="4" fillId="0" borderId="21" xfId="33" applyFont="1" applyFill="1" applyBorder="1" applyAlignment="1">
      <alignment horizontal="center" vertical="top" wrapText="1"/>
      <protection/>
    </xf>
    <xf numFmtId="0" fontId="4" fillId="0" borderId="19" xfId="33" applyFont="1" applyBorder="1">
      <alignment/>
      <protection/>
    </xf>
    <xf numFmtId="0" fontId="4" fillId="0" borderId="31" xfId="33" applyFont="1" applyFill="1" applyBorder="1" applyAlignment="1">
      <alignment horizontal="center" vertical="top" wrapText="1"/>
      <protection/>
    </xf>
    <xf numFmtId="0" fontId="4" fillId="0" borderId="32" xfId="33" applyFont="1" applyBorder="1">
      <alignment/>
      <protection/>
    </xf>
    <xf numFmtId="0" fontId="4" fillId="0" borderId="23" xfId="33" applyFont="1" applyFill="1" applyBorder="1" applyAlignment="1">
      <alignment horizontal="center" vertical="top" wrapText="1"/>
      <protection/>
    </xf>
    <xf numFmtId="0" fontId="3" fillId="0" borderId="25" xfId="33" applyFont="1" applyBorder="1">
      <alignment/>
      <protection/>
    </xf>
    <xf numFmtId="1" fontId="3" fillId="0" borderId="25" xfId="33" applyNumberFormat="1" applyFont="1" applyBorder="1">
      <alignment/>
      <protection/>
    </xf>
    <xf numFmtId="0" fontId="3" fillId="0" borderId="33" xfId="33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33" applyFont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2" xfId="33" applyFont="1" applyFill="1" applyBorder="1" applyAlignment="1">
      <alignment horizontal="center"/>
      <protection/>
    </xf>
    <xf numFmtId="0" fontId="3" fillId="0" borderId="29" xfId="33" applyFont="1" applyFill="1" applyBorder="1" applyAlignment="1">
      <alignment horizontal="center"/>
      <protection/>
    </xf>
    <xf numFmtId="0" fontId="3" fillId="0" borderId="12" xfId="33" applyFont="1" applyFill="1" applyBorder="1">
      <alignment/>
      <protection/>
    </xf>
    <xf numFmtId="0" fontId="3" fillId="0" borderId="29" xfId="33" applyFont="1" applyBorder="1">
      <alignment/>
      <protection/>
    </xf>
    <xf numFmtId="1" fontId="4" fillId="0" borderId="12" xfId="33" applyNumberFormat="1" applyFont="1" applyBorder="1">
      <alignment/>
      <protection/>
    </xf>
    <xf numFmtId="1" fontId="4" fillId="0" borderId="10" xfId="0" applyNumberFormat="1" applyFont="1" applyBorder="1" applyAlignment="1">
      <alignment/>
    </xf>
    <xf numFmtId="0" fontId="4" fillId="0" borderId="20" xfId="33" applyFont="1" applyBorder="1" applyAlignment="1">
      <alignment vertical="center" wrapText="1"/>
      <protection/>
    </xf>
    <xf numFmtId="0" fontId="4" fillId="0" borderId="34" xfId="33" applyFont="1" applyFill="1" applyBorder="1" applyAlignment="1">
      <alignment horizontal="center" vertical="top" wrapText="1"/>
      <protection/>
    </xf>
    <xf numFmtId="166" fontId="5" fillId="0" borderId="10" xfId="59" applyNumberFormat="1" applyFont="1" applyBorder="1" applyAlignment="1">
      <alignment/>
    </xf>
    <xf numFmtId="166" fontId="5" fillId="0" borderId="15" xfId="59" applyNumberFormat="1" applyFont="1" applyBorder="1" applyAlignment="1">
      <alignment/>
    </xf>
    <xf numFmtId="166" fontId="5" fillId="0" borderId="12" xfId="59" applyNumberFormat="1" applyFont="1" applyBorder="1" applyAlignment="1">
      <alignment/>
    </xf>
    <xf numFmtId="166" fontId="5" fillId="0" borderId="13" xfId="59" applyNumberFormat="1" applyFont="1" applyBorder="1" applyAlignment="1">
      <alignment/>
    </xf>
    <xf numFmtId="0" fontId="5" fillId="0" borderId="0" xfId="33" applyFont="1" applyAlignment="1">
      <alignment horizontal="center"/>
      <protection/>
    </xf>
    <xf numFmtId="0" fontId="4" fillId="0" borderId="0" xfId="33" applyFont="1" applyBorder="1" applyAlignment="1">
      <alignment vertical="top" wrapText="1"/>
      <protection/>
    </xf>
    <xf numFmtId="0" fontId="4" fillId="0" borderId="0" xfId="0" applyFont="1" applyAlignment="1">
      <alignment horizontal="left"/>
    </xf>
    <xf numFmtId="0" fontId="3" fillId="0" borderId="12" xfId="33" applyFont="1" applyBorder="1" applyAlignment="1">
      <alignment vertical="top" wrapText="1"/>
      <protection/>
    </xf>
    <xf numFmtId="0" fontId="3" fillId="0" borderId="16" xfId="33" applyFont="1" applyFill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0" xfId="33" applyFont="1" applyFill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3" fillId="0" borderId="36" xfId="33" applyFont="1" applyBorder="1" applyAlignment="1">
      <alignment horizontal="center" vertical="top" wrapText="1"/>
      <protection/>
    </xf>
    <xf numFmtId="0" fontId="3" fillId="0" borderId="36" xfId="0" applyFont="1" applyBorder="1" applyAlignment="1">
      <alignment horizontal="center" vertical="top" wrapText="1"/>
    </xf>
    <xf numFmtId="0" fontId="3" fillId="0" borderId="37" xfId="33" applyFont="1" applyBorder="1" applyAlignment="1">
      <alignment horizontal="center" wrapText="1"/>
      <protection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33" applyFont="1" applyBorder="1" applyAlignment="1">
      <alignment horizontal="center" vertical="top" wrapText="1"/>
      <protection/>
    </xf>
    <xf numFmtId="0" fontId="3" fillId="0" borderId="4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41" xfId="33" applyFont="1" applyBorder="1" applyAlignment="1">
      <alignment horizontal="center" vertical="top" wrapText="1"/>
      <protection/>
    </xf>
    <xf numFmtId="0" fontId="3" fillId="0" borderId="40" xfId="33" applyFont="1" applyBorder="1" applyAlignment="1">
      <alignment horizontal="center" vertical="top" wrapText="1"/>
      <protection/>
    </xf>
    <xf numFmtId="0" fontId="3" fillId="0" borderId="18" xfId="33" applyFont="1" applyBorder="1" applyAlignment="1">
      <alignment vertical="top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tabSelected="1" view="pageBreakPreview" zoomScale="75" zoomScaleNormal="83" zoomScaleSheetLayoutView="75" zoomScalePageLayoutView="0" workbookViewId="0" topLeftCell="A25">
      <selection activeCell="W49" sqref="W49"/>
    </sheetView>
  </sheetViews>
  <sheetFormatPr defaultColWidth="8.7109375" defaultRowHeight="12.75"/>
  <cols>
    <col min="1" max="1" width="5.28125" style="3" customWidth="1"/>
    <col min="2" max="2" width="48.28125" style="3" customWidth="1"/>
    <col min="3" max="11" width="0" style="3" hidden="1" customWidth="1"/>
    <col min="12" max="12" width="12.00390625" style="82" customWidth="1"/>
    <col min="13" max="13" width="9.57421875" style="3" customWidth="1"/>
    <col min="14" max="14" width="11.140625" style="3" customWidth="1"/>
    <col min="15" max="15" width="8.7109375" style="3" customWidth="1"/>
    <col min="16" max="16" width="9.7109375" style="3" customWidth="1"/>
    <col min="17" max="17" width="12.421875" style="3" customWidth="1"/>
    <col min="18" max="18" width="11.57421875" style="3" customWidth="1"/>
    <col min="19" max="19" width="11.421875" style="3" customWidth="1"/>
    <col min="20" max="20" width="10.8515625" style="3" customWidth="1"/>
    <col min="21" max="21" width="12.00390625" style="3" customWidth="1"/>
    <col min="22" max="23" width="10.28125" style="3" customWidth="1"/>
    <col min="24" max="24" width="9.8515625" style="3" customWidth="1"/>
    <col min="25" max="25" width="12.57421875" style="3" customWidth="1"/>
    <col min="26" max="26" width="8.7109375" style="3" customWidth="1"/>
    <col min="27" max="27" width="13.28125" style="3" bestFit="1" customWidth="1"/>
    <col min="28" max="28" width="11.8515625" style="3" customWidth="1"/>
    <col min="29" max="29" width="14.57421875" style="3" customWidth="1"/>
    <col min="30" max="16384" width="8.7109375" style="3" customWidth="1"/>
  </cols>
  <sheetData>
    <row r="1" spans="1:30" ht="19.5" customHeight="1">
      <c r="A1" s="4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7" t="s">
        <v>1</v>
      </c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1.75" customHeight="1">
      <c r="A2" s="4"/>
      <c r="B2" s="6" t="s">
        <v>49</v>
      </c>
      <c r="C2" s="6"/>
      <c r="D2" s="6"/>
      <c r="E2" s="6"/>
      <c r="F2" s="6"/>
      <c r="G2" s="6"/>
      <c r="H2" s="6"/>
      <c r="I2" s="6"/>
      <c r="J2" s="6"/>
      <c r="K2" s="6"/>
      <c r="L2" s="6"/>
      <c r="M2" s="12"/>
      <c r="N2" s="12"/>
      <c r="O2" s="1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>
      <c r="A3" s="4"/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4">
        <v>17975.8</v>
      </c>
      <c r="M3" s="91" t="s">
        <v>3</v>
      </c>
      <c r="N3" s="91"/>
      <c r="O3" s="91"/>
      <c r="P3" s="91"/>
      <c r="Q3" s="91"/>
      <c r="R3" s="91"/>
      <c r="S3" s="91"/>
      <c r="T3" s="91"/>
      <c r="U3" s="15"/>
      <c r="V3" s="4"/>
      <c r="W3" s="4"/>
      <c r="X3" s="4"/>
      <c r="Y3" s="4"/>
      <c r="Z3" s="4"/>
      <c r="AA3" s="4"/>
      <c r="AB3" s="4"/>
      <c r="AC3" s="4"/>
      <c r="AD3" s="4"/>
    </row>
    <row r="4" spans="1:30" ht="15.75">
      <c r="A4" s="4"/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4">
        <v>328</v>
      </c>
      <c r="M4" s="91" t="s">
        <v>83</v>
      </c>
      <c r="N4" s="91"/>
      <c r="O4" s="91"/>
      <c r="P4" s="91"/>
      <c r="Q4" s="91"/>
      <c r="R4" s="91"/>
      <c r="S4" s="91"/>
      <c r="T4" s="91"/>
      <c r="U4" s="16"/>
      <c r="V4" s="16"/>
      <c r="W4" s="16"/>
      <c r="X4" s="4"/>
      <c r="Y4" s="4"/>
      <c r="Z4" s="4"/>
      <c r="AA4" s="4"/>
      <c r="AB4" s="4"/>
      <c r="AC4" s="4"/>
      <c r="AD4" s="4"/>
    </row>
    <row r="5" spans="1:30" ht="15.75">
      <c r="A5" s="4"/>
      <c r="B5" s="13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4">
        <v>922</v>
      </c>
      <c r="M5" s="89" t="s">
        <v>6</v>
      </c>
      <c r="N5" s="89"/>
      <c r="O5" s="89"/>
      <c r="P5" s="89"/>
      <c r="Q5" s="89"/>
      <c r="R5" s="89"/>
      <c r="S5" s="89"/>
      <c r="T5" s="89"/>
      <c r="U5" s="15"/>
      <c r="V5" s="4"/>
      <c r="W5" s="4"/>
      <c r="X5" s="4"/>
      <c r="Y5" s="4"/>
      <c r="Z5" s="4"/>
      <c r="AA5" s="4"/>
      <c r="AB5" s="4"/>
      <c r="AC5" s="4"/>
      <c r="AD5" s="4"/>
    </row>
    <row r="6" spans="1:30" ht="15.75">
      <c r="A6" s="4"/>
      <c r="B6" s="13" t="s">
        <v>7</v>
      </c>
      <c r="C6" s="13"/>
      <c r="D6" s="13"/>
      <c r="E6" s="13"/>
      <c r="F6" s="13"/>
      <c r="G6" s="13"/>
      <c r="H6" s="13"/>
      <c r="I6" s="13"/>
      <c r="J6" s="13"/>
      <c r="K6" s="13"/>
      <c r="L6" s="14" t="s">
        <v>8</v>
      </c>
      <c r="M6" s="89" t="s">
        <v>9</v>
      </c>
      <c r="N6" s="89"/>
      <c r="O6" s="89"/>
      <c r="P6" s="89"/>
      <c r="Q6" s="89"/>
      <c r="R6" s="89"/>
      <c r="S6" s="89"/>
      <c r="T6" s="89"/>
      <c r="U6" s="15"/>
      <c r="V6" s="4"/>
      <c r="W6" s="4"/>
      <c r="X6" s="4"/>
      <c r="Y6" s="4"/>
      <c r="Z6" s="4"/>
      <c r="AA6" s="4"/>
      <c r="AB6" s="4"/>
      <c r="AC6" s="4"/>
      <c r="AD6" s="4"/>
    </row>
    <row r="7" spans="1:30" ht="15.75">
      <c r="A7" s="4"/>
      <c r="B7" s="13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4">
        <v>1988</v>
      </c>
      <c r="M7" s="89" t="s">
        <v>11</v>
      </c>
      <c r="N7" s="89"/>
      <c r="O7" s="89"/>
      <c r="P7" s="89"/>
      <c r="Q7" s="89"/>
      <c r="R7" s="89"/>
      <c r="S7" s="89"/>
      <c r="T7" s="89"/>
      <c r="U7" s="15"/>
      <c r="V7" s="4"/>
      <c r="W7" s="4"/>
      <c r="X7" s="4"/>
      <c r="Y7" s="4"/>
      <c r="Z7" s="4"/>
      <c r="AA7" s="4"/>
      <c r="AB7" s="4"/>
      <c r="AC7" s="4"/>
      <c r="AD7" s="4"/>
    </row>
    <row r="8" spans="1:30" ht="15.75">
      <c r="A8" s="4"/>
      <c r="B8" s="13" t="s">
        <v>12</v>
      </c>
      <c r="C8" s="13"/>
      <c r="D8" s="13"/>
      <c r="E8" s="13"/>
      <c r="F8" s="13"/>
      <c r="G8" s="13"/>
      <c r="H8" s="13"/>
      <c r="I8" s="13"/>
      <c r="J8" s="13"/>
      <c r="K8" s="13"/>
      <c r="L8" s="14">
        <v>9</v>
      </c>
      <c r="M8" s="89" t="s">
        <v>13</v>
      </c>
      <c r="N8" s="89"/>
      <c r="O8" s="89"/>
      <c r="P8" s="89"/>
      <c r="Q8" s="89"/>
      <c r="R8" s="89"/>
      <c r="S8" s="89"/>
      <c r="T8" s="89"/>
      <c r="U8" s="15"/>
      <c r="V8" s="4"/>
      <c r="W8" s="4"/>
      <c r="X8" s="4"/>
      <c r="Y8" s="4"/>
      <c r="Z8" s="4"/>
      <c r="AA8" s="4"/>
      <c r="AB8" s="4"/>
      <c r="AC8" s="4"/>
      <c r="AD8" s="4"/>
    </row>
    <row r="9" spans="1:30" ht="15.75">
      <c r="A9" s="4"/>
      <c r="B9" s="13" t="s">
        <v>14</v>
      </c>
      <c r="C9" s="13"/>
      <c r="D9" s="13"/>
      <c r="E9" s="13"/>
      <c r="F9" s="13"/>
      <c r="G9" s="13"/>
      <c r="H9" s="13"/>
      <c r="I9" s="13"/>
      <c r="J9" s="13"/>
      <c r="K9" s="13"/>
      <c r="L9" s="14">
        <v>9</v>
      </c>
      <c r="M9" s="89" t="s">
        <v>15</v>
      </c>
      <c r="N9" s="89"/>
      <c r="O9" s="89"/>
      <c r="P9" s="89"/>
      <c r="Q9" s="89"/>
      <c r="R9" s="89"/>
      <c r="S9" s="89"/>
      <c r="T9" s="89"/>
      <c r="U9" s="15"/>
      <c r="V9" s="4"/>
      <c r="W9" s="4"/>
      <c r="X9" s="4"/>
      <c r="Y9" s="4"/>
      <c r="Z9" s="4"/>
      <c r="AA9" s="4"/>
      <c r="AB9" s="4"/>
      <c r="AC9" s="4"/>
      <c r="AD9" s="4"/>
    </row>
    <row r="10" spans="1:30" ht="15.75">
      <c r="A10" s="4"/>
      <c r="B10" s="13" t="s">
        <v>16</v>
      </c>
      <c r="C10" s="13"/>
      <c r="D10" s="13"/>
      <c r="E10" s="13"/>
      <c r="F10" s="13"/>
      <c r="G10" s="13"/>
      <c r="H10" s="13"/>
      <c r="I10" s="13"/>
      <c r="J10" s="13"/>
      <c r="K10" s="13"/>
      <c r="L10" s="14">
        <v>2416</v>
      </c>
      <c r="M10" s="89" t="s">
        <v>17</v>
      </c>
      <c r="N10" s="89"/>
      <c r="O10" s="89"/>
      <c r="P10" s="89"/>
      <c r="Q10" s="89"/>
      <c r="R10" s="89"/>
      <c r="S10" s="89"/>
      <c r="T10" s="89"/>
      <c r="U10" s="15"/>
      <c r="V10" s="4"/>
      <c r="W10" s="4"/>
      <c r="X10" s="4"/>
      <c r="Y10" s="4"/>
      <c r="Z10" s="4"/>
      <c r="AA10" s="4"/>
      <c r="AB10" s="4"/>
      <c r="AC10" s="4"/>
      <c r="AD10" s="4"/>
    </row>
    <row r="11" spans="1:30" ht="15.75">
      <c r="A11" s="4"/>
      <c r="B11" s="13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4">
        <v>2004.54</v>
      </c>
      <c r="M11" s="89" t="s">
        <v>82</v>
      </c>
      <c r="N11" s="89"/>
      <c r="O11" s="89"/>
      <c r="P11" s="89"/>
      <c r="Q11" s="89"/>
      <c r="R11" s="89"/>
      <c r="S11" s="89"/>
      <c r="T11" s="89"/>
      <c r="U11" s="15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>
      <c r="A12" s="4"/>
      <c r="B12" s="13" t="s">
        <v>19</v>
      </c>
      <c r="C12" s="13"/>
      <c r="D12" s="13"/>
      <c r="E12" s="13"/>
      <c r="F12" s="13"/>
      <c r="G12" s="13"/>
      <c r="H12" s="13"/>
      <c r="I12" s="13"/>
      <c r="J12" s="13"/>
      <c r="K12" s="13"/>
      <c r="L12" s="14">
        <v>2784</v>
      </c>
      <c r="M12" s="90"/>
      <c r="N12" s="90"/>
      <c r="O12" s="90"/>
      <c r="P12" s="90"/>
      <c r="Q12" s="90"/>
      <c r="R12" s="90"/>
      <c r="S12" s="90"/>
      <c r="T12" s="90"/>
      <c r="U12" s="15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>
      <c r="A13" s="4"/>
      <c r="B13" s="13" t="s">
        <v>20</v>
      </c>
      <c r="C13" s="13"/>
      <c r="D13" s="13"/>
      <c r="E13" s="13"/>
      <c r="F13" s="13"/>
      <c r="G13" s="13"/>
      <c r="H13" s="13"/>
      <c r="I13" s="13"/>
      <c r="J13" s="13"/>
      <c r="K13" s="13"/>
      <c r="L13" s="14">
        <v>9</v>
      </c>
      <c r="M13" s="91"/>
      <c r="N13" s="91"/>
      <c r="O13" s="91"/>
      <c r="P13" s="91"/>
      <c r="Q13" s="91"/>
      <c r="R13" s="91"/>
      <c r="S13" s="91"/>
      <c r="T13" s="91"/>
      <c r="U13" s="15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>
      <c r="A14" s="4"/>
      <c r="B14" s="13" t="s">
        <v>55</v>
      </c>
      <c r="C14" s="13"/>
      <c r="D14" s="13"/>
      <c r="E14" s="13"/>
      <c r="F14" s="13"/>
      <c r="G14" s="13"/>
      <c r="H14" s="13"/>
      <c r="I14" s="13"/>
      <c r="J14" s="13"/>
      <c r="K14" s="13"/>
      <c r="L14" s="17">
        <v>535305</v>
      </c>
      <c r="M14" s="91"/>
      <c r="N14" s="91"/>
      <c r="O14" s="91"/>
      <c r="P14" s="91"/>
      <c r="Q14" s="91"/>
      <c r="R14" s="91"/>
      <c r="S14" s="91"/>
      <c r="T14" s="91"/>
      <c r="U14" s="15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>
      <c r="A15" s="4"/>
      <c r="B15" s="13" t="s">
        <v>56</v>
      </c>
      <c r="C15" s="13"/>
      <c r="D15" s="13"/>
      <c r="E15" s="13"/>
      <c r="F15" s="13"/>
      <c r="G15" s="13"/>
      <c r="H15" s="13"/>
      <c r="I15" s="13"/>
      <c r="J15" s="13"/>
      <c r="K15" s="13"/>
      <c r="L15" s="17">
        <v>397501</v>
      </c>
      <c r="M15" s="91"/>
      <c r="N15" s="91"/>
      <c r="O15" s="91"/>
      <c r="P15" s="91"/>
      <c r="Q15" s="91"/>
      <c r="R15" s="91"/>
      <c r="S15" s="91"/>
      <c r="T15" s="91"/>
      <c r="U15" s="15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>
      <c r="A16" s="4"/>
      <c r="B16" s="13" t="s">
        <v>57</v>
      </c>
      <c r="C16" s="13"/>
      <c r="D16" s="13"/>
      <c r="E16" s="13"/>
      <c r="F16" s="13"/>
      <c r="G16" s="13"/>
      <c r="H16" s="13"/>
      <c r="I16" s="13"/>
      <c r="J16" s="13"/>
      <c r="K16" s="13"/>
      <c r="L16" s="17">
        <f>L14</f>
        <v>535305</v>
      </c>
      <c r="M16" s="91"/>
      <c r="N16" s="91"/>
      <c r="O16" s="91"/>
      <c r="P16" s="91"/>
      <c r="Q16" s="91"/>
      <c r="R16" s="91"/>
      <c r="S16" s="91"/>
      <c r="T16" s="91"/>
      <c r="U16" s="15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>
      <c r="A17" s="4"/>
      <c r="B17" s="13" t="s">
        <v>58</v>
      </c>
      <c r="C17" s="13"/>
      <c r="D17" s="13"/>
      <c r="E17" s="13"/>
      <c r="F17" s="13"/>
      <c r="G17" s="13"/>
      <c r="H17" s="13"/>
      <c r="I17" s="13"/>
      <c r="J17" s="13"/>
      <c r="K17" s="13"/>
      <c r="L17" s="18">
        <v>25736</v>
      </c>
      <c r="M17" s="91"/>
      <c r="N17" s="91"/>
      <c r="O17" s="91"/>
      <c r="P17" s="91"/>
      <c r="Q17" s="91"/>
      <c r="R17" s="91"/>
      <c r="S17" s="91"/>
      <c r="T17" s="91"/>
      <c r="U17" s="15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>
      <c r="A18" s="4"/>
      <c r="B18" s="19" t="s">
        <v>59</v>
      </c>
      <c r="C18" s="19"/>
      <c r="D18" s="19"/>
      <c r="E18" s="19"/>
      <c r="F18" s="19"/>
      <c r="G18" s="19"/>
      <c r="H18" s="19"/>
      <c r="I18" s="19"/>
      <c r="J18" s="19"/>
      <c r="K18" s="19"/>
      <c r="L18" s="18">
        <v>160944</v>
      </c>
      <c r="M18" s="91"/>
      <c r="N18" s="91"/>
      <c r="O18" s="91"/>
      <c r="P18" s="91"/>
      <c r="Q18" s="91"/>
      <c r="R18" s="91"/>
      <c r="S18" s="91"/>
      <c r="T18" s="91"/>
      <c r="U18" s="15"/>
      <c r="V18" s="4"/>
      <c r="W18" s="4"/>
      <c r="X18" s="4"/>
      <c r="Y18" s="4"/>
      <c r="Z18" s="4"/>
      <c r="AA18" s="4"/>
      <c r="AB18" s="4"/>
      <c r="AC18" s="4"/>
      <c r="AD18" s="4"/>
    </row>
    <row r="19" spans="1:30" ht="16.5" thickBot="1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2"/>
      <c r="N19" s="22"/>
      <c r="O19" s="22"/>
      <c r="P19" s="22"/>
      <c r="Q19" s="22"/>
      <c r="R19" s="22"/>
      <c r="S19" s="22"/>
      <c r="T19" s="22"/>
      <c r="U19" s="15"/>
      <c r="V19" s="4"/>
      <c r="W19" s="4"/>
      <c r="X19" s="4"/>
      <c r="Y19" s="4"/>
      <c r="Z19" s="4"/>
      <c r="AA19" s="4"/>
      <c r="AB19" s="4"/>
      <c r="AC19" s="4"/>
      <c r="AD19" s="4"/>
    </row>
    <row r="20" spans="1:30" s="1" customFormat="1" ht="18.75" customHeight="1">
      <c r="A20" s="15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94" t="s">
        <v>78</v>
      </c>
      <c r="M20" s="95"/>
      <c r="N20" s="95"/>
      <c r="O20" s="96"/>
      <c r="P20" s="86" t="s">
        <v>31</v>
      </c>
      <c r="Q20" s="51" t="s">
        <v>48</v>
      </c>
      <c r="R20" s="39"/>
      <c r="S20" s="39"/>
      <c r="T20" s="39"/>
      <c r="U20" s="39"/>
      <c r="V20" s="39"/>
      <c r="W20" s="52"/>
      <c r="X20" s="52"/>
      <c r="Y20" s="52"/>
      <c r="Z20" s="52"/>
      <c r="AA20" s="52"/>
      <c r="AB20" s="52"/>
      <c r="AC20" s="53"/>
      <c r="AD20" s="15"/>
    </row>
    <row r="21" spans="1:30" s="1" customFormat="1" ht="21" customHeight="1">
      <c r="A21" s="15"/>
      <c r="B21" s="103" t="s">
        <v>21</v>
      </c>
      <c r="C21" s="85" t="s">
        <v>22</v>
      </c>
      <c r="D21" s="85" t="s">
        <v>23</v>
      </c>
      <c r="E21" s="85" t="s">
        <v>24</v>
      </c>
      <c r="F21" s="85" t="s">
        <v>25</v>
      </c>
      <c r="G21" s="85" t="s">
        <v>26</v>
      </c>
      <c r="H21" s="85" t="s">
        <v>27</v>
      </c>
      <c r="I21" s="85" t="s">
        <v>28</v>
      </c>
      <c r="J21" s="85" t="s">
        <v>29</v>
      </c>
      <c r="K21" s="85" t="s">
        <v>30</v>
      </c>
      <c r="L21" s="97" t="s">
        <v>71</v>
      </c>
      <c r="M21" s="101" t="s">
        <v>72</v>
      </c>
      <c r="N21" s="101" t="s">
        <v>79</v>
      </c>
      <c r="O21" s="92" t="s">
        <v>73</v>
      </c>
      <c r="P21" s="87"/>
      <c r="Q21" s="70" t="s">
        <v>32</v>
      </c>
      <c r="R21" s="70" t="s">
        <v>33</v>
      </c>
      <c r="S21" s="70" t="s">
        <v>34</v>
      </c>
      <c r="T21" s="70" t="s">
        <v>35</v>
      </c>
      <c r="U21" s="70" t="s">
        <v>36</v>
      </c>
      <c r="V21" s="70" t="s">
        <v>37</v>
      </c>
      <c r="W21" s="70" t="s">
        <v>38</v>
      </c>
      <c r="X21" s="70" t="s">
        <v>39</v>
      </c>
      <c r="Y21" s="70" t="s">
        <v>40</v>
      </c>
      <c r="Z21" s="70" t="s">
        <v>41</v>
      </c>
      <c r="AA21" s="70" t="s">
        <v>42</v>
      </c>
      <c r="AB21" s="70" t="s">
        <v>43</v>
      </c>
      <c r="AC21" s="71" t="s">
        <v>44</v>
      </c>
      <c r="AD21" s="15"/>
    </row>
    <row r="22" spans="1:30" s="1" customFormat="1" ht="45" customHeight="1">
      <c r="A22" s="15"/>
      <c r="B22" s="103"/>
      <c r="C22" s="85"/>
      <c r="D22" s="85"/>
      <c r="E22" s="85"/>
      <c r="F22" s="85"/>
      <c r="G22" s="85"/>
      <c r="H22" s="85"/>
      <c r="I22" s="85"/>
      <c r="J22" s="85"/>
      <c r="K22" s="85"/>
      <c r="L22" s="98"/>
      <c r="M22" s="102"/>
      <c r="N22" s="102"/>
      <c r="O22" s="93"/>
      <c r="P22" s="88"/>
      <c r="Q22" s="72"/>
      <c r="R22" s="72"/>
      <c r="S22" s="72"/>
      <c r="T22" s="36"/>
      <c r="U22" s="36"/>
      <c r="V22" s="36"/>
      <c r="W22" s="36"/>
      <c r="X22" s="36"/>
      <c r="Y22" s="36"/>
      <c r="Z22" s="36"/>
      <c r="AA22" s="36"/>
      <c r="AB22" s="36"/>
      <c r="AC22" s="73"/>
      <c r="AD22" s="15"/>
    </row>
    <row r="23" spans="1:30" ht="15.75">
      <c r="A23" s="4"/>
      <c r="B23" s="40" t="s">
        <v>50</v>
      </c>
      <c r="C23" s="25"/>
      <c r="D23" s="25"/>
      <c r="E23" s="25"/>
      <c r="F23" s="25"/>
      <c r="G23" s="25"/>
      <c r="H23" s="25"/>
      <c r="I23" s="25"/>
      <c r="J23" s="25"/>
      <c r="K23" s="25"/>
      <c r="L23" s="8" t="s">
        <v>76</v>
      </c>
      <c r="M23" s="8">
        <v>280</v>
      </c>
      <c r="N23" s="8">
        <v>380</v>
      </c>
      <c r="O23" s="41">
        <f>M23*N23</f>
        <v>106400</v>
      </c>
      <c r="P23" s="55" t="s">
        <v>45</v>
      </c>
      <c r="Q23" s="23"/>
      <c r="R23" s="23"/>
      <c r="S23" s="23"/>
      <c r="T23" s="24"/>
      <c r="U23" s="24"/>
      <c r="V23" s="74">
        <v>54195.13</v>
      </c>
      <c r="W23" s="24">
        <v>114945</v>
      </c>
      <c r="X23" s="24"/>
      <c r="Y23" s="24"/>
      <c r="Z23" s="24"/>
      <c r="AA23" s="24"/>
      <c r="AB23" s="24"/>
      <c r="AC23" s="54">
        <f>SUM(T23:AB23)</f>
        <v>169140.13</v>
      </c>
      <c r="AD23" s="4"/>
    </row>
    <row r="24" spans="1:30" ht="15.75">
      <c r="A24" s="4"/>
      <c r="B24" s="40" t="s">
        <v>51</v>
      </c>
      <c r="C24" s="25"/>
      <c r="D24" s="25"/>
      <c r="E24" s="25"/>
      <c r="F24" s="25"/>
      <c r="G24" s="25"/>
      <c r="H24" s="25"/>
      <c r="I24" s="25"/>
      <c r="J24" s="25"/>
      <c r="K24" s="25"/>
      <c r="L24" s="8" t="s">
        <v>76</v>
      </c>
      <c r="M24" s="8">
        <v>30</v>
      </c>
      <c r="N24" s="8">
        <v>500</v>
      </c>
      <c r="O24" s="41">
        <f>M24*N24</f>
        <v>15000</v>
      </c>
      <c r="P24" s="55" t="s">
        <v>45</v>
      </c>
      <c r="Q24" s="23"/>
      <c r="R24" s="23"/>
      <c r="S24" s="23"/>
      <c r="T24" s="24"/>
      <c r="U24" s="24"/>
      <c r="V24" s="24">
        <v>12250</v>
      </c>
      <c r="W24" s="24"/>
      <c r="X24" s="24"/>
      <c r="Y24" s="24">
        <v>17150</v>
      </c>
      <c r="Z24" s="24"/>
      <c r="AA24" s="24"/>
      <c r="AB24" s="24"/>
      <c r="AC24" s="54">
        <f>SUM(T24:AB24)</f>
        <v>29400</v>
      </c>
      <c r="AD24" s="4"/>
    </row>
    <row r="25" spans="1:30" ht="15.75">
      <c r="A25" s="4"/>
      <c r="B25" s="42" t="s">
        <v>52</v>
      </c>
      <c r="C25" s="26"/>
      <c r="D25" s="26"/>
      <c r="E25" s="26"/>
      <c r="F25" s="26"/>
      <c r="G25" s="26"/>
      <c r="H25" s="26"/>
      <c r="I25" s="26"/>
      <c r="J25" s="26"/>
      <c r="K25" s="26"/>
      <c r="L25" s="8" t="s">
        <v>74</v>
      </c>
      <c r="M25" s="8">
        <v>90</v>
      </c>
      <c r="N25" s="8">
        <v>140</v>
      </c>
      <c r="O25" s="41">
        <f>M25*N25</f>
        <v>12600</v>
      </c>
      <c r="P25" s="56" t="s">
        <v>45</v>
      </c>
      <c r="Q25" s="27"/>
      <c r="R25" s="27"/>
      <c r="S25" s="27"/>
      <c r="T25" s="28"/>
      <c r="U25" s="28"/>
      <c r="V25" s="28">
        <v>22256</v>
      </c>
      <c r="W25" s="28"/>
      <c r="X25" s="28">
        <v>1170</v>
      </c>
      <c r="Y25" s="28"/>
      <c r="Z25" s="28">
        <v>1820</v>
      </c>
      <c r="AA25" s="28"/>
      <c r="AB25" s="28"/>
      <c r="AC25" s="57">
        <f>SUM(T25:AB25)</f>
        <v>25246</v>
      </c>
      <c r="AD25" s="4"/>
    </row>
    <row r="26" spans="1:30" ht="17.25" customHeight="1">
      <c r="A26" s="4"/>
      <c r="B26" s="43" t="s">
        <v>53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1"/>
      <c r="P26" s="58" t="s">
        <v>45</v>
      </c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78">
        <f>10628.91+8082.05</f>
        <v>18710.96</v>
      </c>
      <c r="AB26" s="30"/>
      <c r="AC26" s="59">
        <f>SUM(T26:AB26)</f>
        <v>18710.96</v>
      </c>
      <c r="AD26" s="4"/>
    </row>
    <row r="27" spans="1:30" ht="15.75" customHeight="1">
      <c r="A27" s="4"/>
      <c r="B27" s="44" t="s">
        <v>46</v>
      </c>
      <c r="C27" s="31"/>
      <c r="D27" s="32"/>
      <c r="E27" s="32"/>
      <c r="F27" s="32"/>
      <c r="G27" s="32"/>
      <c r="H27" s="32"/>
      <c r="I27" s="32"/>
      <c r="J27" s="32"/>
      <c r="K27" s="32"/>
      <c r="L27" s="8"/>
      <c r="M27" s="8"/>
      <c r="N27" s="8"/>
      <c r="O27" s="41"/>
      <c r="P27" s="60" t="s">
        <v>45</v>
      </c>
      <c r="Q27" s="33"/>
      <c r="R27" s="33"/>
      <c r="S27" s="33"/>
      <c r="T27" s="34"/>
      <c r="U27" s="34"/>
      <c r="V27" s="34"/>
      <c r="W27" s="34"/>
      <c r="X27" s="34"/>
      <c r="Y27" s="34"/>
      <c r="Z27" s="34"/>
      <c r="AA27" s="79"/>
      <c r="AB27" s="34"/>
      <c r="AC27" s="61"/>
      <c r="AD27" s="4"/>
    </row>
    <row r="28" spans="1:30" ht="20.25" customHeight="1">
      <c r="A28" s="4"/>
      <c r="B28" s="45" t="s">
        <v>81</v>
      </c>
      <c r="C28" s="35"/>
      <c r="D28" s="35"/>
      <c r="E28" s="35"/>
      <c r="F28" s="35"/>
      <c r="G28" s="35"/>
      <c r="H28" s="35"/>
      <c r="I28" s="35"/>
      <c r="J28" s="35"/>
      <c r="K28" s="35"/>
      <c r="L28" s="8" t="s">
        <v>75</v>
      </c>
      <c r="M28" s="8">
        <v>1</v>
      </c>
      <c r="N28" s="8">
        <f>1250+10827</f>
        <v>12077</v>
      </c>
      <c r="O28" s="41">
        <f>M28*N28</f>
        <v>12077</v>
      </c>
      <c r="P28" s="55" t="s">
        <v>45</v>
      </c>
      <c r="Q28" s="23"/>
      <c r="R28" s="23"/>
      <c r="S28" s="23"/>
      <c r="T28" s="24">
        <v>903.34</v>
      </c>
      <c r="U28" s="24">
        <v>3523.92</v>
      </c>
      <c r="V28" s="24">
        <v>9078.34</v>
      </c>
      <c r="W28" s="24">
        <v>20086.43</v>
      </c>
      <c r="X28" s="24"/>
      <c r="Y28" s="24"/>
      <c r="Z28" s="24"/>
      <c r="AA28" s="80"/>
      <c r="AB28" s="24"/>
      <c r="AC28" s="54">
        <f aca="true" t="shared" si="0" ref="AC28:AC33">SUM(T28:AB28)</f>
        <v>33592.03</v>
      </c>
      <c r="AD28" s="4"/>
    </row>
    <row r="29" spans="1:30" ht="20.25" customHeight="1">
      <c r="A29" s="4"/>
      <c r="B29" s="45" t="s">
        <v>54</v>
      </c>
      <c r="C29" s="35"/>
      <c r="D29" s="35"/>
      <c r="E29" s="35"/>
      <c r="F29" s="35"/>
      <c r="G29" s="35"/>
      <c r="H29" s="35"/>
      <c r="I29" s="35"/>
      <c r="J29" s="35"/>
      <c r="K29" s="35"/>
      <c r="L29" s="8" t="s">
        <v>77</v>
      </c>
      <c r="M29" s="8">
        <v>9</v>
      </c>
      <c r="N29" s="8">
        <v>7310</v>
      </c>
      <c r="O29" s="41">
        <f>M29*N29</f>
        <v>65790</v>
      </c>
      <c r="P29" s="55" t="s">
        <v>45</v>
      </c>
      <c r="Q29" s="23"/>
      <c r="R29" s="23"/>
      <c r="S29" s="23"/>
      <c r="T29" s="24"/>
      <c r="U29" s="24"/>
      <c r="V29" s="24">
        <v>18086.83</v>
      </c>
      <c r="W29" s="24">
        <v>6388.66</v>
      </c>
      <c r="X29" s="24"/>
      <c r="Y29" s="24"/>
      <c r="Z29" s="24"/>
      <c r="AA29" s="80"/>
      <c r="AB29" s="24"/>
      <c r="AC29" s="54">
        <f t="shared" si="0"/>
        <v>24475.49</v>
      </c>
      <c r="AD29" s="4"/>
    </row>
    <row r="30" spans="1:30" ht="15.75">
      <c r="A30" s="4"/>
      <c r="B30" s="45" t="s">
        <v>80</v>
      </c>
      <c r="C30" s="35"/>
      <c r="D30" s="35"/>
      <c r="E30" s="35"/>
      <c r="F30" s="35"/>
      <c r="G30" s="35"/>
      <c r="H30" s="35"/>
      <c r="I30" s="35"/>
      <c r="J30" s="35"/>
      <c r="K30" s="35"/>
      <c r="L30" s="8"/>
      <c r="M30" s="9"/>
      <c r="N30" s="9"/>
      <c r="O30" s="41"/>
      <c r="P30" s="55" t="s">
        <v>45</v>
      </c>
      <c r="Q30" s="23"/>
      <c r="R30" s="23"/>
      <c r="S30" s="23"/>
      <c r="T30" s="24">
        <v>81000</v>
      </c>
      <c r="U30" s="24"/>
      <c r="V30" s="24"/>
      <c r="W30" s="24"/>
      <c r="X30" s="24"/>
      <c r="Y30" s="24"/>
      <c r="Z30" s="24"/>
      <c r="AA30" s="80"/>
      <c r="AB30" s="24"/>
      <c r="AC30" s="54">
        <f t="shared" si="0"/>
        <v>81000</v>
      </c>
      <c r="AD30" s="4"/>
    </row>
    <row r="31" spans="1:30" ht="15.75">
      <c r="A31" s="4"/>
      <c r="B31" s="45" t="s">
        <v>84</v>
      </c>
      <c r="C31" s="35"/>
      <c r="D31" s="35"/>
      <c r="E31" s="35"/>
      <c r="F31" s="35"/>
      <c r="G31" s="35"/>
      <c r="H31" s="35"/>
      <c r="I31" s="35"/>
      <c r="J31" s="35"/>
      <c r="K31" s="35"/>
      <c r="L31" s="8"/>
      <c r="M31" s="8"/>
      <c r="N31" s="8"/>
      <c r="O31" s="41"/>
      <c r="P31" s="55" t="s">
        <v>45</v>
      </c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80">
        <v>4787.24</v>
      </c>
      <c r="AB31" s="24">
        <v>30094.79</v>
      </c>
      <c r="AC31" s="54">
        <f t="shared" si="0"/>
        <v>34882.03</v>
      </c>
      <c r="AD31" s="4"/>
    </row>
    <row r="32" spans="1:30" ht="15.75">
      <c r="A32" s="4"/>
      <c r="B32" s="76" t="s">
        <v>85</v>
      </c>
      <c r="C32" s="35"/>
      <c r="D32" s="35"/>
      <c r="E32" s="35"/>
      <c r="F32" s="35"/>
      <c r="G32" s="35"/>
      <c r="H32" s="35"/>
      <c r="I32" s="35"/>
      <c r="J32" s="35"/>
      <c r="K32" s="35"/>
      <c r="L32" s="8"/>
      <c r="M32" s="8"/>
      <c r="N32" s="8"/>
      <c r="O32" s="8"/>
      <c r="P32" s="77" t="s">
        <v>45</v>
      </c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81">
        <v>11104.88</v>
      </c>
      <c r="AB32" s="28">
        <v>11121.57</v>
      </c>
      <c r="AC32" s="57">
        <f t="shared" si="0"/>
        <v>22226.449999999997</v>
      </c>
      <c r="AD32" s="4"/>
    </row>
    <row r="33" spans="1:30" ht="15.75">
      <c r="A33" s="4"/>
      <c r="B33" s="76" t="s">
        <v>86</v>
      </c>
      <c r="C33" s="35"/>
      <c r="D33" s="35"/>
      <c r="E33" s="35"/>
      <c r="F33" s="35"/>
      <c r="G33" s="35"/>
      <c r="H33" s="35"/>
      <c r="I33" s="35"/>
      <c r="J33" s="35"/>
      <c r="K33" s="35"/>
      <c r="L33" s="8"/>
      <c r="M33" s="8"/>
      <c r="N33" s="8"/>
      <c r="O33" s="8"/>
      <c r="P33" s="77" t="s">
        <v>45</v>
      </c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81">
        <v>92710.86</v>
      </c>
      <c r="AB33" s="28">
        <v>89314.03</v>
      </c>
      <c r="AC33" s="57">
        <f t="shared" si="0"/>
        <v>182024.89</v>
      </c>
      <c r="AD33" s="4"/>
    </row>
    <row r="34" spans="1:30" ht="31.5">
      <c r="A34" s="4"/>
      <c r="B34" s="76" t="s">
        <v>87</v>
      </c>
      <c r="C34" s="35"/>
      <c r="D34" s="35"/>
      <c r="E34" s="35"/>
      <c r="F34" s="35"/>
      <c r="G34" s="35"/>
      <c r="H34" s="35"/>
      <c r="I34" s="35"/>
      <c r="J34" s="35"/>
      <c r="K34" s="35"/>
      <c r="L34" s="83"/>
      <c r="M34" s="83"/>
      <c r="N34" s="83"/>
      <c r="O34" s="83"/>
      <c r="P34" s="7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81"/>
      <c r="AB34" s="28"/>
      <c r="AC34" s="57">
        <f>SUM(AB34)</f>
        <v>0</v>
      </c>
      <c r="AD34" s="4"/>
    </row>
    <row r="35" spans="1:30" ht="16.5" thickBot="1">
      <c r="A35" s="4"/>
      <c r="B35" s="46" t="s">
        <v>47</v>
      </c>
      <c r="C35" s="47"/>
      <c r="D35" s="48"/>
      <c r="E35" s="48"/>
      <c r="F35" s="48"/>
      <c r="G35" s="48"/>
      <c r="H35" s="48"/>
      <c r="I35" s="48"/>
      <c r="J35" s="48"/>
      <c r="K35" s="48"/>
      <c r="L35" s="49"/>
      <c r="M35" s="49"/>
      <c r="N35" s="49"/>
      <c r="O35" s="50">
        <f>SUM(O23:O31)</f>
        <v>211867</v>
      </c>
      <c r="P35" s="62"/>
      <c r="Q35" s="63">
        <f aca="true" t="shared" si="1" ref="Q35:Z35">SUM(Q23:Q31)</f>
        <v>0</v>
      </c>
      <c r="R35" s="63">
        <f t="shared" si="1"/>
        <v>0</v>
      </c>
      <c r="S35" s="63">
        <f t="shared" si="1"/>
        <v>0</v>
      </c>
      <c r="T35" s="63">
        <f t="shared" si="1"/>
        <v>81903.34</v>
      </c>
      <c r="U35" s="64">
        <f t="shared" si="1"/>
        <v>3523.92</v>
      </c>
      <c r="V35" s="64">
        <f t="shared" si="1"/>
        <v>115866.3</v>
      </c>
      <c r="W35" s="63">
        <f t="shared" si="1"/>
        <v>141420.09</v>
      </c>
      <c r="X35" s="63">
        <f t="shared" si="1"/>
        <v>1170</v>
      </c>
      <c r="Y35" s="63">
        <f t="shared" si="1"/>
        <v>17150</v>
      </c>
      <c r="Z35" s="63">
        <f t="shared" si="1"/>
        <v>1820</v>
      </c>
      <c r="AA35" s="63">
        <f>SUM(AA23:AA33)</f>
        <v>127313.94</v>
      </c>
      <c r="AB35" s="63">
        <f>SUM(AB31:AB34)</f>
        <v>130530.39</v>
      </c>
      <c r="AC35" s="65">
        <f>SUM(AC23:AC34)</f>
        <v>620697.98</v>
      </c>
      <c r="AD35" s="4"/>
    </row>
    <row r="36" spans="1:30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3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1" customFormat="1" ht="15.75">
      <c r="A37" s="66"/>
      <c r="B37" s="67" t="s">
        <v>60</v>
      </c>
      <c r="C37" s="67"/>
      <c r="D37" s="67"/>
      <c r="E37" s="67"/>
      <c r="F37" s="67"/>
      <c r="G37" s="67"/>
      <c r="H37" s="67"/>
      <c r="I37" s="67"/>
      <c r="J37" s="67"/>
      <c r="K37" s="15"/>
      <c r="L37" s="6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" customFormat="1" ht="15.75">
      <c r="A38" s="66"/>
      <c r="B38" s="99" t="s">
        <v>61</v>
      </c>
      <c r="C38" s="99"/>
      <c r="D38" s="99"/>
      <c r="E38" s="99"/>
      <c r="F38" s="99"/>
      <c r="G38" s="99"/>
      <c r="H38" s="99"/>
      <c r="I38" s="99"/>
      <c r="J38" s="99"/>
      <c r="K38" s="15"/>
      <c r="L38" s="6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4"/>
      <c r="L39" s="3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5.75">
      <c r="A40" s="10">
        <v>1</v>
      </c>
      <c r="B40" s="100" t="s">
        <v>62</v>
      </c>
      <c r="C40" s="100"/>
      <c r="D40" s="100"/>
      <c r="E40" s="100"/>
      <c r="F40" s="100"/>
      <c r="G40" s="11">
        <v>-519526</v>
      </c>
      <c r="H40" s="10"/>
      <c r="I40" s="10"/>
      <c r="J40" s="10"/>
      <c r="K40" s="4"/>
      <c r="L40" s="11">
        <v>-355293.21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4"/>
      <c r="Z40" s="4"/>
      <c r="AA40" s="4"/>
      <c r="AB40" s="4"/>
      <c r="AC40" s="4"/>
      <c r="AD40" s="4"/>
    </row>
    <row r="41" spans="1:30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4"/>
      <c r="Z41" s="4"/>
      <c r="AA41" s="4"/>
      <c r="AB41" s="4"/>
      <c r="AC41" s="4"/>
      <c r="AD41" s="4"/>
    </row>
    <row r="42" spans="1:30" s="1" customFormat="1" ht="15.75">
      <c r="A42" s="66"/>
      <c r="B42" s="66"/>
      <c r="C42" s="66"/>
      <c r="D42" s="66"/>
      <c r="E42" s="66"/>
      <c r="F42" s="66"/>
      <c r="G42" s="15"/>
      <c r="H42" s="15"/>
      <c r="I42" s="15"/>
      <c r="J42" s="15"/>
      <c r="K42" s="15"/>
      <c r="L42" s="69" t="s">
        <v>32</v>
      </c>
      <c r="M42" s="69" t="s">
        <v>33</v>
      </c>
      <c r="N42" s="69" t="s">
        <v>34</v>
      </c>
      <c r="O42" s="69" t="s">
        <v>35</v>
      </c>
      <c r="P42" s="69" t="s">
        <v>36</v>
      </c>
      <c r="Q42" s="69" t="s">
        <v>37</v>
      </c>
      <c r="R42" s="69" t="s">
        <v>69</v>
      </c>
      <c r="S42" s="69" t="s">
        <v>39</v>
      </c>
      <c r="T42" s="69" t="s">
        <v>40</v>
      </c>
      <c r="U42" s="69" t="s">
        <v>41</v>
      </c>
      <c r="V42" s="69" t="s">
        <v>42</v>
      </c>
      <c r="W42" s="69" t="s">
        <v>43</v>
      </c>
      <c r="X42" s="69" t="s">
        <v>70</v>
      </c>
      <c r="Y42" s="15"/>
      <c r="Z42" s="15"/>
      <c r="AA42" s="15"/>
      <c r="AB42" s="15"/>
      <c r="AC42" s="15"/>
      <c r="AD42" s="15"/>
    </row>
    <row r="43" spans="1:30" ht="15.75">
      <c r="A43" s="10"/>
      <c r="B43" s="10"/>
      <c r="C43" s="10"/>
      <c r="D43" s="10"/>
      <c r="E43" s="10"/>
      <c r="F43" s="10"/>
      <c r="G43" s="4"/>
      <c r="H43" s="4"/>
      <c r="I43" s="4"/>
      <c r="J43" s="4"/>
      <c r="K43" s="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4"/>
      <c r="Z43" s="4"/>
      <c r="AA43" s="4"/>
      <c r="AB43" s="4"/>
      <c r="AC43" s="4"/>
      <c r="AD43" s="4"/>
    </row>
    <row r="44" spans="1:30" ht="15.75">
      <c r="A44" s="10">
        <v>2</v>
      </c>
      <c r="B44" s="100" t="s">
        <v>63</v>
      </c>
      <c r="C44" s="100"/>
      <c r="D44" s="100"/>
      <c r="E44" s="100"/>
      <c r="F44" s="100"/>
      <c r="G44" s="4"/>
      <c r="H44" s="4"/>
      <c r="I44" s="4"/>
      <c r="J44" s="4"/>
      <c r="K44" s="4"/>
      <c r="L44" s="11">
        <v>44611</v>
      </c>
      <c r="M44" s="11">
        <f>L44</f>
        <v>44611</v>
      </c>
      <c r="N44" s="11">
        <f>M44</f>
        <v>44611</v>
      </c>
      <c r="O44" s="11">
        <f>N44</f>
        <v>44611</v>
      </c>
      <c r="P44" s="11">
        <f>O44</f>
        <v>44611</v>
      </c>
      <c r="Q44" s="11">
        <f>P44</f>
        <v>44611</v>
      </c>
      <c r="R44" s="11">
        <v>47316</v>
      </c>
      <c r="S44" s="11">
        <v>47316</v>
      </c>
      <c r="T44" s="11">
        <v>47316</v>
      </c>
      <c r="U44" s="11">
        <v>47316</v>
      </c>
      <c r="V44" s="11">
        <v>47316</v>
      </c>
      <c r="W44" s="11">
        <v>47316</v>
      </c>
      <c r="X44" s="69">
        <f>SUM(L44:W44)</f>
        <v>551562</v>
      </c>
      <c r="Y44" s="4"/>
      <c r="Z44" s="4"/>
      <c r="AA44" s="4"/>
      <c r="AB44" s="4"/>
      <c r="AC44" s="4"/>
      <c r="AD44" s="4"/>
    </row>
    <row r="45" spans="1:30" ht="15.75">
      <c r="A45" s="10"/>
      <c r="B45" s="84"/>
      <c r="C45" s="84"/>
      <c r="D45" s="84"/>
      <c r="E45" s="84"/>
      <c r="F45" s="84"/>
      <c r="G45" s="4"/>
      <c r="H45" s="4"/>
      <c r="I45" s="4"/>
      <c r="J45" s="4"/>
      <c r="K45" s="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5"/>
      <c r="Y45" s="4"/>
      <c r="Z45" s="4"/>
      <c r="AA45" s="4"/>
      <c r="AB45" s="4"/>
      <c r="AC45" s="4"/>
      <c r="AD45" s="4"/>
    </row>
    <row r="46" spans="1:30" ht="15.75">
      <c r="A46" s="10">
        <v>3</v>
      </c>
      <c r="B46" s="84" t="s">
        <v>88</v>
      </c>
      <c r="C46" s="84"/>
      <c r="D46" s="84"/>
      <c r="E46" s="84"/>
      <c r="F46" s="84"/>
      <c r="G46" s="4"/>
      <c r="H46" s="4"/>
      <c r="I46" s="4"/>
      <c r="J46" s="4"/>
      <c r="K46" s="4"/>
      <c r="L46" s="11">
        <f>L50</f>
        <v>2144.7</v>
      </c>
      <c r="M46" s="11">
        <f aca="true" t="shared" si="2" ref="M46:W46">M50</f>
        <v>2144.7</v>
      </c>
      <c r="N46" s="11">
        <f t="shared" si="2"/>
        <v>2819.7</v>
      </c>
      <c r="O46" s="11">
        <f t="shared" si="2"/>
        <v>2819.7</v>
      </c>
      <c r="P46" s="11">
        <f t="shared" si="2"/>
        <v>2819.7</v>
      </c>
      <c r="Q46" s="11">
        <f t="shared" si="2"/>
        <v>2819.7</v>
      </c>
      <c r="R46" s="11">
        <f t="shared" si="2"/>
        <v>2819.7</v>
      </c>
      <c r="S46" s="11">
        <f t="shared" si="2"/>
        <v>2819.7</v>
      </c>
      <c r="T46" s="11">
        <f t="shared" si="2"/>
        <v>2819.7</v>
      </c>
      <c r="U46" s="11">
        <f t="shared" si="2"/>
        <v>2819.7</v>
      </c>
      <c r="V46" s="11">
        <f t="shared" si="2"/>
        <v>2819.7</v>
      </c>
      <c r="W46" s="11">
        <f t="shared" si="2"/>
        <v>2819.7</v>
      </c>
      <c r="X46" s="69">
        <f>SUM(L46:W46)</f>
        <v>32486.400000000005</v>
      </c>
      <c r="Y46" s="4"/>
      <c r="Z46" s="4"/>
      <c r="AA46" s="4"/>
      <c r="AB46" s="4"/>
      <c r="AC46" s="4"/>
      <c r="AD46" s="4"/>
    </row>
    <row r="47" spans="1:30" ht="15.75">
      <c r="A47" s="10"/>
      <c r="B47" s="10"/>
      <c r="C47" s="10"/>
      <c r="D47" s="10"/>
      <c r="E47" s="10"/>
      <c r="F47" s="10"/>
      <c r="G47" s="4"/>
      <c r="H47" s="4"/>
      <c r="I47" s="4"/>
      <c r="J47" s="4"/>
      <c r="K47" s="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66"/>
      <c r="Y47" s="4"/>
      <c r="Z47" s="4"/>
      <c r="AA47" s="4"/>
      <c r="AB47" s="4"/>
      <c r="AC47" s="4"/>
      <c r="AD47" s="4"/>
    </row>
    <row r="48" spans="1:30" ht="15.75">
      <c r="A48" s="10">
        <v>4</v>
      </c>
      <c r="B48" s="100" t="s">
        <v>64</v>
      </c>
      <c r="C48" s="100"/>
      <c r="D48" s="100"/>
      <c r="E48" s="100"/>
      <c r="F48" s="100"/>
      <c r="G48" s="4"/>
      <c r="H48" s="4"/>
      <c r="I48" s="4"/>
      <c r="J48" s="4"/>
      <c r="K48" s="4"/>
      <c r="L48" s="11">
        <f>L44*0.9725</f>
        <v>43384.1975</v>
      </c>
      <c r="M48" s="11">
        <f>M44*0.9593</f>
        <v>42795.3323</v>
      </c>
      <c r="N48" s="11">
        <f>N44*1.0268</f>
        <v>45806.574799999995</v>
      </c>
      <c r="O48" s="11">
        <f>O44*1.0122</f>
        <v>45155.2542</v>
      </c>
      <c r="P48" s="11">
        <f>P44*0.9672</f>
        <v>43147.7592</v>
      </c>
      <c r="Q48" s="11">
        <f>Q44*0.9541</f>
        <v>42563.3551</v>
      </c>
      <c r="R48" s="11">
        <f>R44*0.9868</f>
        <v>46691.4288</v>
      </c>
      <c r="S48" s="11">
        <f>S44*0.9401</f>
        <v>44481.7716</v>
      </c>
      <c r="T48" s="11">
        <f>T44*0.9087</f>
        <v>42996.0492</v>
      </c>
      <c r="U48" s="11">
        <f>U44*0.9974</f>
        <v>47192.9784</v>
      </c>
      <c r="V48" s="11">
        <f>V44*1.0136</f>
        <v>47959.4976</v>
      </c>
      <c r="W48" s="11">
        <f>W44*1.0319</f>
        <v>48825.3804</v>
      </c>
      <c r="X48" s="69">
        <f>SUM(L48:W48)</f>
        <v>540999.5791</v>
      </c>
      <c r="Y48" s="4"/>
      <c r="Z48" s="4"/>
      <c r="AA48" s="4"/>
      <c r="AB48" s="4"/>
      <c r="AC48" s="4"/>
      <c r="AD48" s="4"/>
    </row>
    <row r="49" spans="1:30" ht="15.75">
      <c r="A49" s="10"/>
      <c r="B49" s="10"/>
      <c r="C49" s="10"/>
      <c r="D49" s="10"/>
      <c r="E49" s="10"/>
      <c r="F49" s="10"/>
      <c r="G49" s="4"/>
      <c r="H49" s="4"/>
      <c r="I49" s="4"/>
      <c r="J49" s="4"/>
      <c r="K49" s="4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66"/>
      <c r="Y49" s="4"/>
      <c r="Z49" s="4"/>
      <c r="AA49" s="4"/>
      <c r="AB49" s="4"/>
      <c r="AC49" s="4"/>
      <c r="AD49" s="4"/>
    </row>
    <row r="50" spans="1:30" ht="15.75">
      <c r="A50" s="10">
        <v>5</v>
      </c>
      <c r="B50" s="100" t="s">
        <v>65</v>
      </c>
      <c r="C50" s="100"/>
      <c r="D50" s="100"/>
      <c r="E50" s="100"/>
      <c r="F50" s="100"/>
      <c r="G50" s="4"/>
      <c r="H50" s="4"/>
      <c r="I50" s="4"/>
      <c r="J50" s="4"/>
      <c r="K50" s="4"/>
      <c r="L50" s="11">
        <v>2144.7</v>
      </c>
      <c r="M50" s="11">
        <v>2144.7</v>
      </c>
      <c r="N50" s="11">
        <v>2819.7</v>
      </c>
      <c r="O50" s="11">
        <v>2819.7</v>
      </c>
      <c r="P50" s="11">
        <v>2819.7</v>
      </c>
      <c r="Q50" s="11">
        <v>2819.7</v>
      </c>
      <c r="R50" s="11">
        <v>2819.7</v>
      </c>
      <c r="S50" s="11">
        <v>2819.7</v>
      </c>
      <c r="T50" s="11">
        <v>2819.7</v>
      </c>
      <c r="U50" s="11">
        <v>2819.7</v>
      </c>
      <c r="V50" s="11">
        <v>2819.7</v>
      </c>
      <c r="W50" s="11">
        <v>2819.7</v>
      </c>
      <c r="X50" s="69">
        <f>SUM(L50:W50)</f>
        <v>32486.400000000005</v>
      </c>
      <c r="Y50" s="4"/>
      <c r="Z50" s="4"/>
      <c r="AA50" s="4"/>
      <c r="AB50" s="4"/>
      <c r="AC50" s="4"/>
      <c r="AD50" s="4"/>
    </row>
    <row r="51" spans="1:30" ht="15.75">
      <c r="A51" s="10"/>
      <c r="B51" s="10"/>
      <c r="C51" s="10"/>
      <c r="D51" s="10"/>
      <c r="E51" s="10"/>
      <c r="F51" s="10"/>
      <c r="G51" s="4"/>
      <c r="H51" s="4"/>
      <c r="I51" s="4"/>
      <c r="J51" s="4"/>
      <c r="K51" s="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66"/>
      <c r="Y51" s="4"/>
      <c r="Z51" s="4"/>
      <c r="AA51" s="4"/>
      <c r="AB51" s="4"/>
      <c r="AC51" s="4"/>
      <c r="AD51" s="4"/>
    </row>
    <row r="52" spans="1:30" ht="15.75">
      <c r="A52" s="10">
        <v>6</v>
      </c>
      <c r="B52" s="100" t="s">
        <v>66</v>
      </c>
      <c r="C52" s="100"/>
      <c r="D52" s="100"/>
      <c r="E52" s="100"/>
      <c r="F52" s="100"/>
      <c r="G52" s="4"/>
      <c r="H52" s="4"/>
      <c r="I52" s="4"/>
      <c r="J52" s="4"/>
      <c r="K52" s="4"/>
      <c r="L52" s="11">
        <f>L50+L48</f>
        <v>45528.8975</v>
      </c>
      <c r="M52" s="11">
        <f aca="true" t="shared" si="3" ref="M52:R52">M48+M50</f>
        <v>44940.0323</v>
      </c>
      <c r="N52" s="11">
        <f t="shared" si="3"/>
        <v>48626.27479999999</v>
      </c>
      <c r="O52" s="11">
        <f t="shared" si="3"/>
        <v>47974.9542</v>
      </c>
      <c r="P52" s="11">
        <f t="shared" si="3"/>
        <v>45967.4592</v>
      </c>
      <c r="Q52" s="11">
        <f t="shared" si="3"/>
        <v>45383.0551</v>
      </c>
      <c r="R52" s="11">
        <f t="shared" si="3"/>
        <v>49511.1288</v>
      </c>
      <c r="S52" s="11">
        <f>S48+S50</f>
        <v>47301.4716</v>
      </c>
      <c r="T52" s="11">
        <f>T48+T50</f>
        <v>45815.7492</v>
      </c>
      <c r="U52" s="11">
        <f>U48+U50</f>
        <v>50012.6784</v>
      </c>
      <c r="V52" s="11">
        <f>V48+V50</f>
        <v>50779.1976</v>
      </c>
      <c r="W52" s="11">
        <f>W48+W50</f>
        <v>51645.0804</v>
      </c>
      <c r="X52" s="69">
        <f>SUM(L52:W52)</f>
        <v>573485.9791</v>
      </c>
      <c r="Y52" s="4"/>
      <c r="Z52" s="4"/>
      <c r="AA52" s="4"/>
      <c r="AB52" s="4"/>
      <c r="AC52" s="4"/>
      <c r="AD52" s="4"/>
    </row>
    <row r="53" spans="1:30" ht="15.75">
      <c r="A53" s="10"/>
      <c r="B53" s="10"/>
      <c r="C53" s="10"/>
      <c r="D53" s="10"/>
      <c r="E53" s="10"/>
      <c r="F53" s="10"/>
      <c r="G53" s="4"/>
      <c r="H53" s="4"/>
      <c r="I53" s="4"/>
      <c r="J53" s="4"/>
      <c r="K53" s="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66"/>
      <c r="Y53" s="4"/>
      <c r="Z53" s="4"/>
      <c r="AA53" s="4"/>
      <c r="AB53" s="4"/>
      <c r="AC53" s="4"/>
      <c r="AD53" s="4"/>
    </row>
    <row r="54" spans="1:30" ht="15.75">
      <c r="A54" s="10">
        <v>7</v>
      </c>
      <c r="B54" s="100" t="s">
        <v>67</v>
      </c>
      <c r="C54" s="100"/>
      <c r="D54" s="100"/>
      <c r="E54" s="100"/>
      <c r="F54" s="100"/>
      <c r="G54" s="4"/>
      <c r="H54" s="4"/>
      <c r="I54" s="4"/>
      <c r="J54" s="4"/>
      <c r="K54" s="4"/>
      <c r="L54" s="11"/>
      <c r="M54" s="11"/>
      <c r="N54" s="11"/>
      <c r="O54" s="11">
        <v>81903</v>
      </c>
      <c r="P54" s="75">
        <f aca="true" t="shared" si="4" ref="P54:W54">U35</f>
        <v>3523.92</v>
      </c>
      <c r="Q54" s="11">
        <f t="shared" si="4"/>
        <v>115866.3</v>
      </c>
      <c r="R54" s="11">
        <f t="shared" si="4"/>
        <v>141420.09</v>
      </c>
      <c r="S54" s="11">
        <f t="shared" si="4"/>
        <v>1170</v>
      </c>
      <c r="T54" s="11">
        <f t="shared" si="4"/>
        <v>17150</v>
      </c>
      <c r="U54" s="11">
        <f t="shared" si="4"/>
        <v>1820</v>
      </c>
      <c r="V54" s="11">
        <f t="shared" si="4"/>
        <v>127313.94</v>
      </c>
      <c r="W54" s="11">
        <f t="shared" si="4"/>
        <v>130530.39</v>
      </c>
      <c r="X54" s="69">
        <f>SUM(L54:W54)</f>
        <v>620697.64</v>
      </c>
      <c r="Y54" s="4"/>
      <c r="Z54" s="4"/>
      <c r="AA54" s="4"/>
      <c r="AB54" s="4"/>
      <c r="AC54" s="4"/>
      <c r="AD54" s="4"/>
    </row>
    <row r="55" spans="1:30" ht="15.75">
      <c r="A55" s="10"/>
      <c r="B55" s="10"/>
      <c r="C55" s="10"/>
      <c r="D55" s="10"/>
      <c r="E55" s="10"/>
      <c r="F55" s="10"/>
      <c r="G55" s="4"/>
      <c r="H55" s="4"/>
      <c r="I55" s="4"/>
      <c r="J55" s="4"/>
      <c r="K55" s="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66"/>
      <c r="Y55" s="4"/>
      <c r="Z55" s="4"/>
      <c r="AA55" s="4"/>
      <c r="AB55" s="4"/>
      <c r="AC55" s="4"/>
      <c r="AD55" s="4"/>
    </row>
    <row r="56" spans="1:30" ht="15.75">
      <c r="A56" s="10">
        <v>8</v>
      </c>
      <c r="B56" s="100" t="s">
        <v>68</v>
      </c>
      <c r="C56" s="100"/>
      <c r="D56" s="100"/>
      <c r="E56" s="100"/>
      <c r="F56" s="100"/>
      <c r="G56" s="4"/>
      <c r="H56" s="4"/>
      <c r="I56" s="4"/>
      <c r="J56" s="4"/>
      <c r="K56" s="4"/>
      <c r="L56" s="11">
        <f>L40+L52-L54</f>
        <v>-309764.3125</v>
      </c>
      <c r="M56" s="11">
        <f>L56+M52</f>
        <v>-264824.2802</v>
      </c>
      <c r="N56" s="11">
        <f aca="true" t="shared" si="5" ref="N56:W56">M56+N52-N54</f>
        <v>-216198.0054</v>
      </c>
      <c r="O56" s="11">
        <f t="shared" si="5"/>
        <v>-250126.0512</v>
      </c>
      <c r="P56" s="11">
        <f t="shared" si="5"/>
        <v>-207682.51200000002</v>
      </c>
      <c r="Q56" s="11">
        <f t="shared" si="5"/>
        <v>-278165.75690000004</v>
      </c>
      <c r="R56" s="11">
        <f t="shared" si="5"/>
        <v>-370074.71810000006</v>
      </c>
      <c r="S56" s="11">
        <f t="shared" si="5"/>
        <v>-323943.24650000007</v>
      </c>
      <c r="T56" s="11">
        <f t="shared" si="5"/>
        <v>-295277.49730000005</v>
      </c>
      <c r="U56" s="11">
        <f t="shared" si="5"/>
        <v>-247084.81890000004</v>
      </c>
      <c r="V56" s="11">
        <f t="shared" si="5"/>
        <v>-323619.56130000006</v>
      </c>
      <c r="W56" s="11">
        <f t="shared" si="5"/>
        <v>-402504.8709000001</v>
      </c>
      <c r="X56" s="69">
        <f>L40-X54+X52</f>
        <v>-402504.8709000001</v>
      </c>
      <c r="Y56" s="4"/>
      <c r="Z56" s="4"/>
      <c r="AA56" s="4"/>
      <c r="AB56" s="4"/>
      <c r="AC56" s="4"/>
      <c r="AD56" s="4"/>
    </row>
    <row r="57" spans="1:3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7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</sheetData>
  <sheetProtection/>
  <mergeCells count="40">
    <mergeCell ref="B44:F44"/>
    <mergeCell ref="D21:D22"/>
    <mergeCell ref="F21:F22"/>
    <mergeCell ref="J21:J22"/>
    <mergeCell ref="B56:F56"/>
    <mergeCell ref="B48:F48"/>
    <mergeCell ref="B50:F50"/>
    <mergeCell ref="B52:F52"/>
    <mergeCell ref="B54:F54"/>
    <mergeCell ref="G21:G22"/>
    <mergeCell ref="M16:T16"/>
    <mergeCell ref="M17:T17"/>
    <mergeCell ref="L21:L22"/>
    <mergeCell ref="B38:J38"/>
    <mergeCell ref="B40:F40"/>
    <mergeCell ref="M21:M22"/>
    <mergeCell ref="N21:N22"/>
    <mergeCell ref="E21:E22"/>
    <mergeCell ref="B21:B22"/>
    <mergeCell ref="C21:C22"/>
    <mergeCell ref="M3:T3"/>
    <mergeCell ref="M4:T4"/>
    <mergeCell ref="M5:T5"/>
    <mergeCell ref="M13:T13"/>
    <mergeCell ref="M6:T6"/>
    <mergeCell ref="L20:O20"/>
    <mergeCell ref="M8:T8"/>
    <mergeCell ref="M9:T9"/>
    <mergeCell ref="M7:T7"/>
    <mergeCell ref="M10:T10"/>
    <mergeCell ref="H21:H22"/>
    <mergeCell ref="I21:I22"/>
    <mergeCell ref="P20:P22"/>
    <mergeCell ref="K21:K22"/>
    <mergeCell ref="M11:T11"/>
    <mergeCell ref="M12:T12"/>
    <mergeCell ref="M14:T14"/>
    <mergeCell ref="M15:T15"/>
    <mergeCell ref="O21:O22"/>
    <mergeCell ref="M18:T18"/>
  </mergeCells>
  <printOptions horizontalCentered="1"/>
  <pageMargins left="0.7874015748031497" right="0.3937007874015748" top="0.984251968503937" bottom="0" header="0.5118110236220472" footer="0.5118110236220472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2013-01-09T12:40:33Z</cp:lastPrinted>
  <dcterms:modified xsi:type="dcterms:W3CDTF">2013-01-09T12:40:39Z</dcterms:modified>
  <cp:category/>
  <cp:version/>
  <cp:contentType/>
  <cp:contentStatus/>
</cp:coreProperties>
</file>