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экономист\2019\"/>
    </mc:Choice>
  </mc:AlternateContent>
  <bookViews>
    <workbookView xWindow="360" yWindow="48" windowWidth="17400" windowHeight="10116"/>
  </bookViews>
  <sheets>
    <sheet name="Лист1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D9" i="1" l="1"/>
  <c r="E14" i="1" l="1"/>
  <c r="E26" i="1" l="1"/>
  <c r="E42" i="1"/>
  <c r="D31" i="1" l="1"/>
  <c r="E16" i="1" l="1"/>
  <c r="D30" i="1" l="1"/>
  <c r="B5" i="1" l="1"/>
  <c r="D45" i="1" l="1"/>
  <c r="D44" i="1"/>
  <c r="D13" i="1" l="1"/>
  <c r="E19" i="1" l="1"/>
  <c r="E17" i="1" l="1"/>
  <c r="E44" i="1" l="1"/>
  <c r="C44" i="1"/>
  <c r="B44" i="1"/>
  <c r="C27" i="1" l="1"/>
  <c r="D12" i="1"/>
  <c r="C33" i="1"/>
  <c r="A33" i="1"/>
  <c r="D26" i="1" l="1"/>
  <c r="D14" i="1" l="1"/>
  <c r="D11" i="1"/>
  <c r="E15" i="1"/>
  <c r="D10" i="1"/>
  <c r="E8" i="1"/>
  <c r="D32" i="1"/>
  <c r="D16" i="1" l="1"/>
  <c r="D27" i="1" s="1"/>
  <c r="E9" i="1" l="1"/>
  <c r="E27" i="1" l="1"/>
  <c r="E33" i="1" s="1"/>
  <c r="D34" i="1" s="1"/>
</calcChain>
</file>

<file path=xl/sharedStrings.xml><?xml version="1.0" encoding="utf-8"?>
<sst xmlns="http://schemas.openxmlformats.org/spreadsheetml/2006/main" count="92" uniqueCount="67">
  <si>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</si>
  <si>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</si>
  <si>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</si>
  <si>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</si>
  <si>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</si>
  <si>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</si>
  <si>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</si>
  <si>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>итого расходы</t>
  </si>
  <si>
    <t>Администрация ООО УК "Атал"</t>
  </si>
  <si>
    <t>Отчет о выполнении договора управления по содержанию общего имущества дома.</t>
  </si>
  <si>
    <t>Период</t>
  </si>
  <si>
    <t>ежедневно</t>
  </si>
  <si>
    <t>Поступило прочих доходов от размещения оборудования</t>
  </si>
  <si>
    <t>Чебоксары, ул. Университетская, д.27</t>
  </si>
  <si>
    <t>Остаток средств на конец периода (+ есть средства, -задолженность)</t>
  </si>
  <si>
    <t>единица измерения работы и услуги</t>
  </si>
  <si>
    <t>Цена выполненной работы и услуги в руб.</t>
  </si>
  <si>
    <t>Начислено за данный период по статье "содержание помещения", руб</t>
  </si>
  <si>
    <t>Кол-во месяцев</t>
  </si>
  <si>
    <t>Стоимость выполн.работы /услуги на 1 кв.м.</t>
  </si>
  <si>
    <t>руб</t>
  </si>
  <si>
    <t>Площадь дома, м2</t>
  </si>
  <si>
    <t>Ресурсоснабжающая организация (РСО)</t>
  </si>
  <si>
    <t>ИТОГО</t>
  </si>
  <si>
    <t>руб.</t>
  </si>
  <si>
    <t>Финансовый счет дома</t>
  </si>
  <si>
    <t>Всего начислено УК Атал</t>
  </si>
  <si>
    <t>Приход,руб</t>
  </si>
  <si>
    <t>Расход,руб</t>
  </si>
  <si>
    <t>*электроизмерительные работы</t>
  </si>
  <si>
    <t>Начислено собственникам</t>
  </si>
  <si>
    <t>прочим потребит. и на производ. нужды</t>
  </si>
  <si>
    <t>июнь</t>
  </si>
  <si>
    <t>июль</t>
  </si>
  <si>
    <t>октябрь</t>
  </si>
  <si>
    <t>Получено средств от применения повыш.коэфф-та к квартирам без ИПУ</t>
  </si>
  <si>
    <t>Предоставлено услуг РСО</t>
  </si>
  <si>
    <t>по индивид.потреблению</t>
  </si>
  <si>
    <t>содержание общего имущества дома</t>
  </si>
  <si>
    <t>АО "Водоканал" (холодное водоснабжение), руб</t>
  </si>
  <si>
    <t>АО "Водоканал" (отведение сточных вод), руб</t>
  </si>
  <si>
    <t>АО "Чувашская энергосбытовая компания" (электроэнергия), руб</t>
  </si>
  <si>
    <t>Экономия расходов на коммун.услуги на содерж.общего имущества дома, руб</t>
  </si>
  <si>
    <t>Отчет по предоставлению коммунальных услуг по жилым помещениям за 2019 г</t>
  </si>
  <si>
    <t>МУП "Теплосеть"(отопление),руб</t>
  </si>
  <si>
    <t>МУП"Теплосеть" (горячее водоснабж.),руб</t>
  </si>
  <si>
    <t>ООО МВК "Экоцентр" (обращение с ТКО), руб</t>
  </si>
  <si>
    <t>Остаток средств на 01/01/2019 г (+ есть средства, -задолженность)</t>
  </si>
  <si>
    <t xml:space="preserve">4.Обеспечение устранения аварий в соответствии с установленными предельными сроками на внутридомовых инженерных системах в доме. </t>
  </si>
  <si>
    <t>5.Работы по ремонту общедомового имущества всего, в т.ч.</t>
  </si>
  <si>
    <t>6. Расходы на коммун.услуги в целях содержания общего имущества дома</t>
  </si>
  <si>
    <t>восстановит.работы после аварийных работ</t>
  </si>
  <si>
    <t>январь</t>
  </si>
  <si>
    <t>установка досок "Объявления" 8 шт</t>
  </si>
  <si>
    <t>март</t>
  </si>
  <si>
    <t>февраль</t>
  </si>
  <si>
    <t>работы на общедомовой системе ХВС п.4, кв. 38</t>
  </si>
  <si>
    <t>замена задвижек в теплоузлах</t>
  </si>
  <si>
    <t>*дератизация и дезинсекция мест общего пользования</t>
  </si>
  <si>
    <t xml:space="preserve">3.Работы по содержанию помещений, входящих в состав общего имущества в многоквартирном доме, земельного участка, придомовой территории, работы по обеспечению требований пожарной безопасности. </t>
  </si>
  <si>
    <t>август</t>
  </si>
  <si>
    <t>работы на общедомовой системе отопления подвал п.1</t>
  </si>
  <si>
    <t>обустройство козырька запасного выхода неж.помещения</t>
  </si>
  <si>
    <t>переустройство ливневки в п.2,4</t>
  </si>
  <si>
    <t>ноябрь</t>
  </si>
  <si>
    <t>изготовление и установка дверей входов в мусорокамеру 8 шт</t>
  </si>
  <si>
    <t>замена стоячных проводов 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</si>
</sst>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6" fillId="0" borderId="1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2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2" fontId="4" fillId="0" borderId="0" xfId="0" applyNumberFormat="1" applyFont="1" applyFill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/>
    <xf numFmtId="0" fontId="4" fillId="2" borderId="23" xfId="0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 vertical="top" wrapText="1"/>
    </xf>
    <xf numFmtId="0" fontId="9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/>
    <xf numFmtId="0" fontId="6" fillId="0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9" fillId="0" borderId="0" xfId="0" applyFont="1" applyFill="1" applyBorder="1"/>
    <xf numFmtId="0" fontId="7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2" fontId="4" fillId="2" borderId="7" xfId="0" applyNumberFormat="1" applyFont="1" applyFill="1" applyBorder="1" applyAlignment="1">
      <alignment vertical="top" wrapText="1"/>
    </xf>
    <xf numFmtId="165" fontId="5" fillId="0" borderId="1" xfId="1" applyNumberFormat="1" applyFont="1" applyFill="1" applyBorder="1" applyAlignment="1">
      <alignment vertical="top"/>
    </xf>
    <xf numFmtId="165" fontId="5" fillId="0" borderId="3" xfId="1" applyNumberFormat="1" applyFont="1" applyFill="1" applyBorder="1" applyAlignment="1">
      <alignment vertical="top"/>
    </xf>
    <xf numFmtId="165" fontId="6" fillId="0" borderId="21" xfId="1" applyNumberFormat="1" applyFont="1" applyFill="1" applyBorder="1" applyAlignment="1">
      <alignment vertical="top" wrapText="1"/>
    </xf>
    <xf numFmtId="165" fontId="6" fillId="0" borderId="3" xfId="1" applyNumberFormat="1" applyFont="1" applyFill="1" applyBorder="1" applyAlignment="1">
      <alignment vertical="top" wrapText="1"/>
    </xf>
    <xf numFmtId="165" fontId="6" fillId="0" borderId="11" xfId="1" applyNumberFormat="1" applyFont="1" applyFill="1" applyBorder="1" applyAlignment="1">
      <alignment vertical="top" wrapText="1"/>
    </xf>
    <xf numFmtId="165" fontId="6" fillId="0" borderId="12" xfId="1" applyNumberFormat="1" applyFont="1" applyFill="1" applyBorder="1" applyAlignment="1">
      <alignment vertical="top" wrapText="1"/>
    </xf>
    <xf numFmtId="165" fontId="8" fillId="2" borderId="11" xfId="1" applyNumberFormat="1" applyFont="1" applyFill="1" applyBorder="1" applyAlignment="1">
      <alignment vertical="top" wrapText="1"/>
    </xf>
    <xf numFmtId="165" fontId="8" fillId="2" borderId="12" xfId="1" applyNumberFormat="1" applyFont="1" applyFill="1" applyBorder="1" applyAlignment="1">
      <alignment vertical="top" wrapText="1"/>
    </xf>
    <xf numFmtId="165" fontId="5" fillId="0" borderId="3" xfId="1" applyNumberFormat="1" applyFont="1" applyFill="1" applyBorder="1" applyAlignment="1">
      <alignment vertical="top" wrapText="1"/>
    </xf>
    <xf numFmtId="165" fontId="5" fillId="0" borderId="12" xfId="1" applyNumberFormat="1" applyFont="1" applyFill="1" applyBorder="1" applyAlignment="1">
      <alignment vertical="top" wrapText="1"/>
    </xf>
    <xf numFmtId="165" fontId="4" fillId="2" borderId="8" xfId="1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165" fontId="4" fillId="0" borderId="14" xfId="1" applyNumberFormat="1" applyFont="1" applyFill="1" applyBorder="1" applyAlignment="1">
      <alignment vertical="top"/>
    </xf>
    <xf numFmtId="165" fontId="4" fillId="0" borderId="15" xfId="1" applyNumberFormat="1" applyFont="1" applyFill="1" applyBorder="1" applyAlignment="1">
      <alignment vertical="top"/>
    </xf>
    <xf numFmtId="2" fontId="5" fillId="0" borderId="18" xfId="0" applyNumberFormat="1" applyFont="1" applyFill="1" applyBorder="1" applyAlignment="1">
      <alignment vertical="top" wrapText="1"/>
    </xf>
    <xf numFmtId="165" fontId="4" fillId="0" borderId="17" xfId="1" applyNumberFormat="1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vertical="top" wrapText="1"/>
    </xf>
    <xf numFmtId="1" fontId="4" fillId="2" borderId="14" xfId="0" applyNumberFormat="1" applyFont="1" applyFill="1" applyBorder="1" applyAlignment="1">
      <alignment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2" fontId="4" fillId="2" borderId="15" xfId="0" applyNumberFormat="1" applyFont="1" applyFill="1" applyBorder="1" applyAlignment="1">
      <alignment vertical="top" wrapText="1"/>
    </xf>
    <xf numFmtId="165" fontId="4" fillId="2" borderId="15" xfId="1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65" fontId="5" fillId="0" borderId="5" xfId="1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9" xfId="0" applyNumberFormat="1" applyFont="1" applyFill="1" applyBorder="1" applyAlignment="1">
      <alignment vertical="top" wrapText="1"/>
    </xf>
    <xf numFmtId="165" fontId="5" fillId="0" borderId="4" xfId="1" applyNumberFormat="1" applyFont="1" applyFill="1" applyBorder="1" applyAlignment="1">
      <alignment vertical="top"/>
    </xf>
    <xf numFmtId="165" fontId="5" fillId="0" borderId="5" xfId="1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0" fillId="0" borderId="0" xfId="0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65" fontId="6" fillId="0" borderId="20" xfId="1" applyNumberFormat="1" applyFont="1" applyFill="1" applyBorder="1" applyAlignment="1">
      <alignment vertical="top" wrapText="1"/>
    </xf>
    <xf numFmtId="165" fontId="6" fillId="0" borderId="1" xfId="1" applyNumberFormat="1" applyFont="1" applyFill="1" applyBorder="1" applyAlignment="1">
      <alignment vertical="top" wrapText="1"/>
    </xf>
    <xf numFmtId="165" fontId="4" fillId="0" borderId="0" xfId="1" applyNumberFormat="1" applyFont="1" applyFill="1" applyAlignment="1">
      <alignment horizontal="right" vertical="top" wrapText="1"/>
    </xf>
    <xf numFmtId="0" fontId="6" fillId="2" borderId="25" xfId="0" applyFont="1" applyFill="1" applyBorder="1" applyAlignment="1">
      <alignment vertical="top" wrapText="1"/>
    </xf>
    <xf numFmtId="165" fontId="6" fillId="2" borderId="26" xfId="1" applyNumberFormat="1" applyFont="1" applyFill="1" applyBorder="1" applyAlignment="1">
      <alignment vertical="top"/>
    </xf>
    <xf numFmtId="165" fontId="6" fillId="2" borderId="27" xfId="1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6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4" fillId="2" borderId="2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zoomScale="75" zoomScaleNormal="75" workbookViewId="0">
      <selection activeCell="F9" sqref="F9:F48"/>
    </sheetView>
  </sheetViews>
  <sheetFormatPr defaultRowHeight="15.6" x14ac:dyDescent="0.3"/>
  <cols>
    <col min="1" max="1" width="79.33203125" style="7" customWidth="1"/>
    <col min="2" max="2" width="13.6640625" style="7" customWidth="1"/>
    <col min="3" max="3" width="13.44140625" style="7" customWidth="1"/>
    <col min="4" max="5" width="13.88671875" style="7" customWidth="1"/>
    <col min="6" max="6" width="10.6640625" style="7" bestFit="1" customWidth="1"/>
    <col min="7" max="7" width="9.109375" style="51"/>
  </cols>
  <sheetData>
    <row r="1" spans="1:10" s="16" customFormat="1" ht="31.2" x14ac:dyDescent="0.3">
      <c r="A1" s="36" t="s">
        <v>9</v>
      </c>
      <c r="B1" s="7"/>
      <c r="C1" s="7">
        <v>2019</v>
      </c>
      <c r="D1" s="37" t="s">
        <v>18</v>
      </c>
      <c r="E1" s="37">
        <v>12</v>
      </c>
      <c r="F1" s="7"/>
      <c r="G1" s="7"/>
    </row>
    <row r="2" spans="1:10" s="16" customFormat="1" ht="15.75" customHeight="1" x14ac:dyDescent="0.3">
      <c r="A2" s="38" t="s">
        <v>13</v>
      </c>
      <c r="B2" s="7"/>
      <c r="C2" s="7"/>
      <c r="D2" s="7"/>
      <c r="E2" s="50"/>
      <c r="F2" s="7"/>
      <c r="G2" s="7"/>
    </row>
    <row r="3" spans="1:10" s="16" customFormat="1" ht="15.75" customHeight="1" x14ac:dyDescent="0.3">
      <c r="A3" s="7" t="s">
        <v>21</v>
      </c>
      <c r="B3" s="7">
        <v>5250.9</v>
      </c>
      <c r="C3" s="7"/>
      <c r="D3" s="7"/>
      <c r="E3" s="39"/>
      <c r="F3" s="7"/>
      <c r="G3" s="7"/>
    </row>
    <row r="4" spans="1:10" s="16" customFormat="1" ht="15.75" customHeight="1" x14ac:dyDescent="0.3">
      <c r="A4" s="7" t="s">
        <v>0</v>
      </c>
      <c r="B4" s="7">
        <v>19.5</v>
      </c>
      <c r="C4" s="7">
        <v>19.55</v>
      </c>
      <c r="D4" s="7"/>
      <c r="E4" s="7"/>
      <c r="F4" s="7"/>
      <c r="G4" s="7"/>
    </row>
    <row r="5" spans="1:10" s="16" customFormat="1" ht="15.75" customHeight="1" x14ac:dyDescent="0.3">
      <c r="A5" s="7" t="s">
        <v>17</v>
      </c>
      <c r="B5" s="109">
        <f>B4*6*B3+B3*(E1-6)*C4</f>
        <v>1230285.8699999999</v>
      </c>
      <c r="C5" s="41"/>
      <c r="D5" s="41"/>
      <c r="E5" s="7"/>
      <c r="F5" s="41"/>
      <c r="G5" s="7"/>
    </row>
    <row r="6" spans="1:10" s="16" customFormat="1" ht="15.75" customHeight="1" thickBot="1" x14ac:dyDescent="0.35">
      <c r="A6" s="7" t="s">
        <v>1</v>
      </c>
      <c r="B6" s="7">
        <v>98.33</v>
      </c>
      <c r="C6" s="7"/>
      <c r="D6" s="7"/>
      <c r="E6" s="7"/>
      <c r="F6" s="41"/>
      <c r="G6" s="3"/>
      <c r="H6" s="17"/>
      <c r="I6" s="17"/>
    </row>
    <row r="7" spans="1:10" s="18" customFormat="1" ht="66" customHeight="1" x14ac:dyDescent="0.3">
      <c r="A7" s="4" t="s">
        <v>2</v>
      </c>
      <c r="B7" s="6" t="s">
        <v>10</v>
      </c>
      <c r="C7" s="6" t="s">
        <v>15</v>
      </c>
      <c r="D7" s="6" t="s">
        <v>19</v>
      </c>
      <c r="E7" s="5" t="s">
        <v>16</v>
      </c>
      <c r="F7" s="8"/>
      <c r="G7" s="8"/>
    </row>
    <row r="8" spans="1:10" s="16" customFormat="1" ht="17.25" customHeight="1" x14ac:dyDescent="0.3">
      <c r="A8" s="9" t="s">
        <v>3</v>
      </c>
      <c r="B8" s="87" t="s">
        <v>11</v>
      </c>
      <c r="C8" s="94" t="s">
        <v>20</v>
      </c>
      <c r="D8" s="10">
        <v>1.02</v>
      </c>
      <c r="E8" s="78">
        <f>D8*B3*E1</f>
        <v>64271.015999999996</v>
      </c>
      <c r="F8" s="7"/>
      <c r="G8" s="7"/>
    </row>
    <row r="9" spans="1:10" s="16" customFormat="1" ht="46.8" x14ac:dyDescent="0.3">
      <c r="A9" s="9" t="s">
        <v>4</v>
      </c>
      <c r="B9" s="87" t="s">
        <v>11</v>
      </c>
      <c r="C9" s="94" t="s">
        <v>20</v>
      </c>
      <c r="D9" s="10">
        <f>4.85+D10+D11+D12+D13+0.07</f>
        <v>5.1813361518977699</v>
      </c>
      <c r="E9" s="78">
        <f>D9*E1*B3</f>
        <v>326480.13599999994</v>
      </c>
      <c r="F9" s="7"/>
      <c r="G9" s="7"/>
    </row>
    <row r="10" spans="1:10" s="16" customFormat="1" x14ac:dyDescent="0.3">
      <c r="A10" s="12" t="s">
        <v>5</v>
      </c>
      <c r="B10" s="87"/>
      <c r="C10" s="94" t="s">
        <v>20</v>
      </c>
      <c r="D10" s="10">
        <f>E10/E1/B3</f>
        <v>0.10887022542167374</v>
      </c>
      <c r="E10" s="78">
        <v>6860</v>
      </c>
      <c r="F10" s="7"/>
      <c r="G10" s="7"/>
    </row>
    <row r="11" spans="1:10" s="16" customFormat="1" x14ac:dyDescent="0.3">
      <c r="A11" s="12" t="s">
        <v>6</v>
      </c>
      <c r="B11" s="87"/>
      <c r="C11" s="94" t="s">
        <v>20</v>
      </c>
      <c r="D11" s="10">
        <f>E11/E1/B3</f>
        <v>0.12072533597415046</v>
      </c>
      <c r="E11" s="78">
        <v>7607</v>
      </c>
      <c r="F11" s="7"/>
      <c r="G11" s="7"/>
    </row>
    <row r="12" spans="1:10" s="16" customFormat="1" x14ac:dyDescent="0.3">
      <c r="A12" s="12" t="s">
        <v>29</v>
      </c>
      <c r="B12" s="87"/>
      <c r="C12" s="94" t="s">
        <v>20</v>
      </c>
      <c r="D12" s="10">
        <f>E12/B3/E1</f>
        <v>0</v>
      </c>
      <c r="E12" s="78"/>
      <c r="F12" s="7"/>
      <c r="G12" s="7"/>
    </row>
    <row r="13" spans="1:10" s="102" customFormat="1" x14ac:dyDescent="0.3">
      <c r="A13" s="12" t="s">
        <v>58</v>
      </c>
      <c r="B13" s="87"/>
      <c r="C13" s="100" t="s">
        <v>20</v>
      </c>
      <c r="D13" s="10">
        <f>E13/B3/E1</f>
        <v>3.1740590501945699E-2</v>
      </c>
      <c r="E13" s="78">
        <v>2000</v>
      </c>
      <c r="F13" s="23"/>
      <c r="G13" s="23"/>
      <c r="H13" s="48"/>
      <c r="I13" s="101"/>
      <c r="J13" s="101"/>
    </row>
    <row r="14" spans="1:10" s="16" customFormat="1" ht="46.8" x14ac:dyDescent="0.3">
      <c r="A14" s="9" t="s">
        <v>59</v>
      </c>
      <c r="B14" s="87" t="s">
        <v>11</v>
      </c>
      <c r="C14" s="94" t="s">
        <v>20</v>
      </c>
      <c r="D14" s="10">
        <f>E14/E1/B3</f>
        <v>7.1366765697309038</v>
      </c>
      <c r="E14" s="78">
        <f>11130*3.3*5+11517*3.3*7</f>
        <v>449687.7</v>
      </c>
      <c r="F14" s="7"/>
      <c r="G14" s="7"/>
    </row>
    <row r="15" spans="1:10" s="16" customFormat="1" ht="31.8" thickBot="1" x14ac:dyDescent="0.35">
      <c r="A15" s="13" t="s">
        <v>48</v>
      </c>
      <c r="B15" s="88" t="s">
        <v>11</v>
      </c>
      <c r="C15" s="29" t="s">
        <v>20</v>
      </c>
      <c r="D15" s="15">
        <v>0.49</v>
      </c>
      <c r="E15" s="79">
        <f>D15*E1*B3</f>
        <v>30875.291999999998</v>
      </c>
      <c r="F15" s="7"/>
      <c r="G15" s="7"/>
    </row>
    <row r="16" spans="1:10" s="16" customFormat="1" x14ac:dyDescent="0.3">
      <c r="A16" s="67" t="s">
        <v>49</v>
      </c>
      <c r="B16" s="68"/>
      <c r="C16" s="68"/>
      <c r="D16" s="69">
        <f>E16/E1/B3</f>
        <v>4.1226550051737165</v>
      </c>
      <c r="E16" s="80">
        <f>E17+E18+E19+E20+E21+E22+E23+E24+E25</f>
        <v>259771.78999999998</v>
      </c>
      <c r="F16" s="7"/>
      <c r="G16" s="7"/>
    </row>
    <row r="17" spans="1:10" s="19" customFormat="1" x14ac:dyDescent="0.3">
      <c r="A17" s="9" t="s">
        <v>51</v>
      </c>
      <c r="B17" s="28" t="s">
        <v>52</v>
      </c>
      <c r="C17" s="103" t="s">
        <v>20</v>
      </c>
      <c r="D17" s="11"/>
      <c r="E17" s="78">
        <f>3517.56+2077.16</f>
        <v>5594.7199999999993</v>
      </c>
      <c r="F17" s="38"/>
      <c r="G17" s="38"/>
    </row>
    <row r="18" spans="1:10" s="19" customFormat="1" x14ac:dyDescent="0.3">
      <c r="A18" s="9" t="s">
        <v>53</v>
      </c>
      <c r="B18" s="28" t="s">
        <v>54</v>
      </c>
      <c r="C18" s="103" t="s">
        <v>20</v>
      </c>
      <c r="D18" s="11"/>
      <c r="E18" s="78">
        <v>7097.41</v>
      </c>
      <c r="F18" s="38"/>
      <c r="G18" s="38"/>
    </row>
    <row r="19" spans="1:10" s="19" customFormat="1" ht="15.75" customHeight="1" x14ac:dyDescent="0.3">
      <c r="A19" s="9" t="s">
        <v>56</v>
      </c>
      <c r="B19" s="28" t="s">
        <v>55</v>
      </c>
      <c r="C19" s="103" t="s">
        <v>20</v>
      </c>
      <c r="D19" s="11"/>
      <c r="E19" s="78">
        <f>2220.59+952.48</f>
        <v>3173.07</v>
      </c>
      <c r="F19" s="38"/>
      <c r="G19" s="38"/>
    </row>
    <row r="20" spans="1:10" s="52" customFormat="1" x14ac:dyDescent="0.3">
      <c r="A20" s="9" t="s">
        <v>57</v>
      </c>
      <c r="B20" s="28" t="s">
        <v>32</v>
      </c>
      <c r="C20" s="103" t="s">
        <v>20</v>
      </c>
      <c r="D20" s="11"/>
      <c r="E20" s="78">
        <v>10857.55</v>
      </c>
      <c r="F20" s="7"/>
      <c r="G20" s="7"/>
    </row>
    <row r="21" spans="1:10" s="52" customFormat="1" x14ac:dyDescent="0.3">
      <c r="A21" s="9" t="s">
        <v>61</v>
      </c>
      <c r="B21" s="104" t="s">
        <v>60</v>
      </c>
      <c r="C21" s="29" t="s">
        <v>20</v>
      </c>
      <c r="D21" s="105"/>
      <c r="E21" s="79">
        <v>37091.21</v>
      </c>
      <c r="F21" s="7"/>
      <c r="G21" s="7"/>
    </row>
    <row r="22" spans="1:10" s="52" customFormat="1" x14ac:dyDescent="0.3">
      <c r="A22" s="13" t="s">
        <v>65</v>
      </c>
      <c r="B22" s="104" t="s">
        <v>34</v>
      </c>
      <c r="C22" s="29" t="s">
        <v>20</v>
      </c>
      <c r="D22" s="105"/>
      <c r="E22" s="79">
        <v>106800</v>
      </c>
      <c r="F22" s="7"/>
      <c r="G22" s="7"/>
    </row>
    <row r="23" spans="1:10" s="52" customFormat="1" x14ac:dyDescent="0.3">
      <c r="A23" s="13" t="s">
        <v>62</v>
      </c>
      <c r="B23" s="104" t="s">
        <v>34</v>
      </c>
      <c r="C23" s="29" t="s">
        <v>20</v>
      </c>
      <c r="D23" s="105"/>
      <c r="E23" s="79">
        <v>27681.34</v>
      </c>
      <c r="F23" s="7"/>
      <c r="G23" s="7"/>
    </row>
    <row r="24" spans="1:10" s="52" customFormat="1" x14ac:dyDescent="0.3">
      <c r="A24" s="13" t="s">
        <v>63</v>
      </c>
      <c r="B24" s="104" t="s">
        <v>64</v>
      </c>
      <c r="C24" s="29" t="s">
        <v>20</v>
      </c>
      <c r="D24" s="105"/>
      <c r="E24" s="79">
        <v>45638.55</v>
      </c>
      <c r="F24" s="7"/>
      <c r="G24" s="7"/>
    </row>
    <row r="25" spans="1:10" s="52" customFormat="1" ht="16.2" thickBot="1" x14ac:dyDescent="0.35">
      <c r="A25" s="86" t="s">
        <v>66</v>
      </c>
      <c r="B25" s="30" t="s">
        <v>33</v>
      </c>
      <c r="C25" s="21" t="s">
        <v>20</v>
      </c>
      <c r="D25" s="31"/>
      <c r="E25" s="95">
        <v>15837.94</v>
      </c>
      <c r="F25" s="7"/>
      <c r="G25" s="7"/>
    </row>
    <row r="26" spans="1:10" s="27" customFormat="1" ht="15.75" customHeight="1" thickBot="1" x14ac:dyDescent="0.35">
      <c r="A26" s="24" t="s">
        <v>50</v>
      </c>
      <c r="B26" s="25"/>
      <c r="C26" s="25" t="s">
        <v>20</v>
      </c>
      <c r="D26" s="84">
        <f>E26/B3/E1</f>
        <v>0.21321741669682023</v>
      </c>
      <c r="E26" s="85">
        <f>D44+D45</f>
        <v>13435</v>
      </c>
      <c r="F26" s="34"/>
      <c r="G26" s="34"/>
      <c r="H26" s="26"/>
      <c r="I26" s="26"/>
      <c r="J26" s="26"/>
    </row>
    <row r="27" spans="1:10" s="16" customFormat="1" ht="16.2" thickBot="1" x14ac:dyDescent="0.35">
      <c r="A27" s="89" t="s">
        <v>7</v>
      </c>
      <c r="B27" s="90"/>
      <c r="C27" s="91" t="str">
        <f>C26</f>
        <v>руб</v>
      </c>
      <c r="D27" s="92">
        <f>D8+D9+D14+D15+D16+D26</f>
        <v>18.163885143499211</v>
      </c>
      <c r="E27" s="93">
        <f>E8+E9+E14+E15+E16+E26</f>
        <v>1144520.9339999999</v>
      </c>
      <c r="F27" s="42"/>
      <c r="G27" s="40"/>
    </row>
    <row r="28" spans="1:10" s="27" customFormat="1" ht="16.2" thickBot="1" x14ac:dyDescent="0.35">
      <c r="A28" s="118" t="s">
        <v>25</v>
      </c>
      <c r="B28" s="119"/>
      <c r="C28" s="119"/>
      <c r="D28" s="53" t="s">
        <v>27</v>
      </c>
      <c r="E28" s="54" t="s">
        <v>28</v>
      </c>
      <c r="F28" s="55"/>
      <c r="G28" s="34"/>
      <c r="H28" s="56"/>
      <c r="I28" s="26"/>
      <c r="J28" s="26"/>
    </row>
    <row r="29" spans="1:10" s="60" customFormat="1" ht="16.5" customHeight="1" x14ac:dyDescent="0.3">
      <c r="A29" s="43" t="s">
        <v>47</v>
      </c>
      <c r="B29" s="32"/>
      <c r="C29" s="59" t="s">
        <v>24</v>
      </c>
      <c r="D29" s="107">
        <v>30281</v>
      </c>
      <c r="E29" s="72"/>
      <c r="F29" s="44"/>
      <c r="G29" s="44"/>
    </row>
    <row r="30" spans="1:10" s="60" customFormat="1" x14ac:dyDescent="0.3">
      <c r="A30" s="12" t="s">
        <v>12</v>
      </c>
      <c r="B30" s="20"/>
      <c r="C30" s="61" t="s">
        <v>24</v>
      </c>
      <c r="D30" s="108">
        <f>11844/12*E1</f>
        <v>11844</v>
      </c>
      <c r="E30" s="73"/>
      <c r="F30" s="44"/>
      <c r="G30" s="44"/>
    </row>
    <row r="31" spans="1:10" s="60" customFormat="1" ht="15.75" customHeight="1" x14ac:dyDescent="0.3">
      <c r="A31" s="12" t="s">
        <v>35</v>
      </c>
      <c r="B31" s="20"/>
      <c r="C31" s="61" t="s">
        <v>24</v>
      </c>
      <c r="D31" s="108">
        <f>7320.54+7292.52</f>
        <v>14613.060000000001</v>
      </c>
      <c r="E31" s="73"/>
      <c r="F31" s="44"/>
      <c r="G31" s="44"/>
    </row>
    <row r="32" spans="1:10" s="62" customFormat="1" ht="16.2" x14ac:dyDescent="0.3">
      <c r="A32" s="12" t="s">
        <v>30</v>
      </c>
      <c r="B32" s="20"/>
      <c r="C32" s="61" t="s">
        <v>24</v>
      </c>
      <c r="D32" s="108">
        <f>B5</f>
        <v>1230285.8699999999</v>
      </c>
      <c r="E32" s="73"/>
      <c r="F32" s="45"/>
      <c r="G32" s="45"/>
    </row>
    <row r="33" spans="1:10" s="62" customFormat="1" ht="16.2" x14ac:dyDescent="0.3">
      <c r="A33" s="57" t="str">
        <f>A27</f>
        <v>итого расходы</v>
      </c>
      <c r="B33" s="58"/>
      <c r="C33" s="63" t="str">
        <f>C26</f>
        <v>руб</v>
      </c>
      <c r="D33" s="74"/>
      <c r="E33" s="75">
        <f>E27</f>
        <v>1144520.9339999999</v>
      </c>
      <c r="F33" s="45"/>
      <c r="G33" s="45"/>
    </row>
    <row r="34" spans="1:10" s="66" customFormat="1" ht="15.75" customHeight="1" thickBot="1" x14ac:dyDescent="0.35">
      <c r="A34" s="46" t="s">
        <v>14</v>
      </c>
      <c r="B34" s="33"/>
      <c r="C34" s="64" t="s">
        <v>24</v>
      </c>
      <c r="D34" s="76">
        <f>D29+D30+D31+D32-E33</f>
        <v>142502.99600000004</v>
      </c>
      <c r="E34" s="77"/>
      <c r="F34" s="47"/>
      <c r="G34" s="47"/>
      <c r="H34" s="65"/>
      <c r="I34" s="65"/>
      <c r="J34" s="65"/>
    </row>
    <row r="35" spans="1:10" s="16" customFormat="1" x14ac:dyDescent="0.3">
      <c r="A35" s="115" t="s">
        <v>43</v>
      </c>
      <c r="B35" s="116"/>
      <c r="C35" s="116"/>
      <c r="D35" s="116"/>
      <c r="E35" s="117"/>
      <c r="F35" s="48"/>
      <c r="G35" s="3"/>
      <c r="H35" s="3"/>
      <c r="I35" s="2"/>
      <c r="J35" s="2"/>
    </row>
    <row r="36" spans="1:10" s="52" customFormat="1" x14ac:dyDescent="0.3">
      <c r="A36" s="35" t="s">
        <v>22</v>
      </c>
      <c r="B36" s="113" t="s">
        <v>36</v>
      </c>
      <c r="C36" s="113" t="s">
        <v>26</v>
      </c>
      <c r="D36" s="120"/>
      <c r="E36" s="121"/>
      <c r="F36" s="3"/>
      <c r="G36" s="3"/>
      <c r="H36" s="3"/>
      <c r="I36" s="2"/>
      <c r="J36" s="2"/>
    </row>
    <row r="37" spans="1:10" s="52" customFormat="1" ht="62.4" x14ac:dyDescent="0.3">
      <c r="A37" s="9"/>
      <c r="B37" s="114"/>
      <c r="C37" s="96" t="s">
        <v>37</v>
      </c>
      <c r="D37" s="96" t="s">
        <v>38</v>
      </c>
      <c r="E37" s="81" t="s">
        <v>31</v>
      </c>
      <c r="F37" s="3"/>
      <c r="G37" s="3"/>
      <c r="H37" s="3"/>
      <c r="I37" s="2"/>
      <c r="J37" s="2"/>
    </row>
    <row r="38" spans="1:10" s="16" customFormat="1" ht="15.75" customHeight="1" x14ac:dyDescent="0.3">
      <c r="A38" s="22" t="s">
        <v>44</v>
      </c>
      <c r="B38" s="70">
        <v>1055467</v>
      </c>
      <c r="C38" s="70">
        <v>1055465</v>
      </c>
      <c r="D38" s="70"/>
      <c r="E38" s="71"/>
      <c r="F38" s="49"/>
      <c r="G38" s="3"/>
      <c r="H38" s="3"/>
      <c r="I38" s="2"/>
      <c r="J38" s="2"/>
    </row>
    <row r="39" spans="1:10" s="16" customFormat="1" ht="15.75" customHeight="1" x14ac:dyDescent="0.3">
      <c r="A39" s="22" t="s">
        <v>45</v>
      </c>
      <c r="B39" s="70">
        <v>411201</v>
      </c>
      <c r="C39" s="70">
        <v>450429</v>
      </c>
      <c r="D39" s="70">
        <v>49323</v>
      </c>
      <c r="E39" s="71"/>
      <c r="F39" s="49"/>
      <c r="G39" s="3"/>
      <c r="H39" s="3"/>
      <c r="I39" s="2"/>
      <c r="J39" s="2"/>
    </row>
    <row r="40" spans="1:10" s="16" customFormat="1" ht="15.75" customHeight="1" x14ac:dyDescent="0.3">
      <c r="A40" s="22" t="s">
        <v>39</v>
      </c>
      <c r="B40" s="70">
        <v>113123</v>
      </c>
      <c r="C40" s="70">
        <v>105207</v>
      </c>
      <c r="D40" s="70">
        <v>5783</v>
      </c>
      <c r="E40" s="71">
        <v>3725</v>
      </c>
      <c r="F40" s="49"/>
      <c r="G40" s="3"/>
      <c r="H40" s="3"/>
      <c r="I40" s="2"/>
      <c r="J40" s="2"/>
    </row>
    <row r="41" spans="1:10" s="16" customFormat="1" ht="15.75" customHeight="1" x14ac:dyDescent="0.3">
      <c r="A41" s="22" t="s">
        <v>40</v>
      </c>
      <c r="B41" s="70">
        <v>187352</v>
      </c>
      <c r="C41" s="70">
        <v>183087</v>
      </c>
      <c r="D41" s="70">
        <v>13407</v>
      </c>
      <c r="E41" s="71">
        <v>4953</v>
      </c>
      <c r="F41" s="49"/>
      <c r="G41" s="3"/>
      <c r="H41" s="3"/>
      <c r="I41" s="2"/>
      <c r="J41" s="2"/>
    </row>
    <row r="42" spans="1:10" s="16" customFormat="1" ht="15.75" customHeight="1" x14ac:dyDescent="0.3">
      <c r="A42" s="22" t="s">
        <v>41</v>
      </c>
      <c r="B42" s="70">
        <v>389250</v>
      </c>
      <c r="C42" s="70">
        <v>327070</v>
      </c>
      <c r="D42" s="70">
        <v>57945</v>
      </c>
      <c r="E42" s="71">
        <f>12883+137</f>
        <v>13020</v>
      </c>
      <c r="F42" s="49"/>
      <c r="G42" s="3"/>
      <c r="H42" s="3"/>
      <c r="I42" s="2"/>
      <c r="J42" s="2"/>
    </row>
    <row r="43" spans="1:10" s="16" customFormat="1" ht="15.75" customHeight="1" thickBot="1" x14ac:dyDescent="0.35">
      <c r="A43" s="97" t="s">
        <v>46</v>
      </c>
      <c r="B43" s="98">
        <v>198361</v>
      </c>
      <c r="C43" s="98">
        <v>198329</v>
      </c>
      <c r="D43" s="98"/>
      <c r="E43" s="99"/>
      <c r="F43" s="49"/>
      <c r="G43" s="3"/>
      <c r="H43" s="3"/>
      <c r="I43" s="2"/>
      <c r="J43" s="2"/>
    </row>
    <row r="44" spans="1:10" s="16" customFormat="1" ht="16.2" thickBot="1" x14ac:dyDescent="0.35">
      <c r="A44" s="14" t="s">
        <v>23</v>
      </c>
      <c r="B44" s="82">
        <f>SUM(B38:B43)</f>
        <v>2354754</v>
      </c>
      <c r="C44" s="82">
        <f>SUM(C38:C43)</f>
        <v>2319587</v>
      </c>
      <c r="D44" s="82">
        <f>SUM(D38:D43)</f>
        <v>126458</v>
      </c>
      <c r="E44" s="83">
        <f>SUM(E38:E42)</f>
        <v>21698</v>
      </c>
      <c r="F44" s="44"/>
    </row>
    <row r="45" spans="1:10" s="60" customFormat="1" ht="15.75" customHeight="1" thickBot="1" x14ac:dyDescent="0.35">
      <c r="A45" s="110" t="s">
        <v>42</v>
      </c>
      <c r="B45" s="111"/>
      <c r="C45" s="111"/>
      <c r="D45" s="111">
        <f>B39+B40+B41+B42-C39-C40-C41-C42-D39-D40-D41-D42-E42-E39-E40-E41</f>
        <v>-113023</v>
      </c>
      <c r="E45" s="112"/>
      <c r="F45" s="106"/>
    </row>
    <row r="46" spans="1:10" s="1" customFormat="1" x14ac:dyDescent="0.3">
      <c r="A46" s="23" t="s">
        <v>8</v>
      </c>
      <c r="B46" s="7"/>
      <c r="C46" s="7"/>
      <c r="D46" s="7"/>
      <c r="E46" s="7"/>
      <c r="F46" s="7"/>
      <c r="G46" s="16"/>
      <c r="H46" s="16"/>
    </row>
  </sheetData>
  <mergeCells count="4">
    <mergeCell ref="B36:B37"/>
    <mergeCell ref="A35:E35"/>
    <mergeCell ref="A28:C28"/>
    <mergeCell ref="C36:E36"/>
  </mergeCells>
  <pageMargins left="0.25" right="0.25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Oksana</cp:lastModifiedBy>
  <cp:lastPrinted>2020-02-27T10:49:46Z</cp:lastPrinted>
  <dcterms:created xsi:type="dcterms:W3CDTF">2016-04-22T06:39:22Z</dcterms:created>
  <dcterms:modified xsi:type="dcterms:W3CDTF">2020-03-05T10:58:56Z</dcterms:modified>
</cp:coreProperties>
</file>