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D9" i="1"/>
  <c r="E22" i="1" l="1"/>
  <c r="E21" i="1" l="1"/>
  <c r="D31" i="1" l="1"/>
  <c r="B5" i="1" l="1"/>
  <c r="D30" i="1" l="1"/>
  <c r="E19" i="1" l="1"/>
  <c r="D45" i="1" l="1"/>
  <c r="D44" i="1"/>
  <c r="E26" i="1" l="1"/>
  <c r="D13" i="1" l="1"/>
  <c r="D32" i="1" l="1"/>
  <c r="E16" i="1" l="1"/>
  <c r="E44" i="1" l="1"/>
  <c r="C44" i="1"/>
  <c r="B44" i="1"/>
  <c r="D16" i="1" l="1"/>
  <c r="D10" i="1"/>
  <c r="D11" i="1"/>
  <c r="E8" i="1"/>
  <c r="E49" i="1" l="1"/>
  <c r="C27" i="1" l="1"/>
  <c r="E18" i="1" l="1"/>
  <c r="E17" i="1" l="1"/>
  <c r="E15" i="1" l="1"/>
  <c r="D12" i="1"/>
  <c r="D14" i="1"/>
  <c r="C33" i="1" l="1"/>
  <c r="A33" i="1"/>
  <c r="D18" i="1"/>
  <c r="D26" i="1" l="1"/>
  <c r="D27" i="1" s="1"/>
  <c r="E9" i="1" l="1"/>
  <c r="E27" i="1" s="1"/>
  <c r="E33" i="1" l="1"/>
  <c r="E34" i="1" s="1"/>
</calcChain>
</file>

<file path=xl/sharedStrings.xml><?xml version="1.0" encoding="utf-8"?>
<sst xmlns="http://schemas.openxmlformats.org/spreadsheetml/2006/main" count="100" uniqueCount="72">
  <si>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</si>
  <si>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</si>
  <si>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</si>
  <si>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</si>
  <si>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</si>
  <si>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</si>
  <si>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</si>
  <si>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</si>
  <si>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</si>
  <si>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</si>
  <si>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</si>
  <si>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</si>
  <si>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д.11</t>
  </si>
  <si>
    <t>июнь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</si>
  <si>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</si>
  <si>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</si>
  <si>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</si>
  <si>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</si>
  <si>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помещения",руб</t>
  </si>
  <si>
    <t>Кол-во месяцев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</si>
  <si>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</si>
  <si>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</si>
  <si>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</si>
  <si>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</si>
  <si>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</si>
  <si>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</si>
  <si>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</si>
  <si>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</si>
  <si>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</si>
  <si>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</si>
  <si>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прочим потребит. и на производ. нужды</t>
  </si>
  <si>
    <t>*электроизмерительные работы</t>
  </si>
  <si>
    <t>ежемесячно</t>
  </si>
  <si>
    <t>Начислено собственникам помещений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</si>
  <si>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</si>
  <si>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</si>
  <si>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</si>
  <si>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</si>
  <si>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</si>
  <si>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</si>
  <si>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</si>
  <si>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</si>
  <si>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</si>
  <si>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</si>
  <si>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</si>
  <si>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</si>
  <si>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</si>
  <si>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</si>
  <si>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</si>
  <si>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обеспечению требов-ий пожар.безоп-ти и сан.требований</t>
  </si>
  <si>
    <t>6.обслуживание спецсчета</t>
  </si>
  <si>
    <t>7.Работы по ремонту общедомового имущества всего, в т.ч.</t>
  </si>
  <si>
    <t>8. Расходы на коммун.услуги в целях содержания общего имущества дома</t>
  </si>
  <si>
    <t>Тариф на 1 кв.м., руб</t>
  </si>
  <si>
    <t>январь</t>
  </si>
  <si>
    <t>установка урн п.1,2,3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</si>
  <si>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</si>
  <si>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территории. </t>
  </si>
  <si>
    <t>замена задвижек в теплоузлах</t>
  </si>
  <si>
    <t>июль</t>
  </si>
  <si>
    <t>ремонт цоколя</t>
  </si>
  <si>
    <t>работы на общедомовой системе отопления п.2,кв.87</t>
  </si>
  <si>
    <t>янв,сент</t>
  </si>
  <si>
    <t>замена вытяжной трубы на чердаке над кв.142</t>
  </si>
  <si>
    <t>работы на общедомовой системе канализации кв.5,12</t>
  </si>
  <si>
    <t>февр,дек</t>
  </si>
  <si>
    <t>работы на общедомовой системе ХГВС кв.5,78</t>
  </si>
  <si>
    <t>март,дек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</si>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</sst>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6" fillId="2" borderId="1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1" fontId="5" fillId="0" borderId="11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1" fillId="0" borderId="0" xfId="0" applyFont="1" applyFill="1" applyBorder="1"/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6" fillId="2" borderId="11" xfId="1" applyNumberFormat="1" applyFont="1" applyFill="1" applyBorder="1" applyAlignment="1">
      <alignment vertical="top" wrapText="1"/>
    </xf>
    <xf numFmtId="165" fontId="6" fillId="2" borderId="12" xfId="1" applyNumberFormat="1" applyFont="1" applyFill="1" applyBorder="1" applyAlignment="1">
      <alignment vertical="top" wrapText="1"/>
    </xf>
    <xf numFmtId="165" fontId="4" fillId="0" borderId="8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4" fillId="0" borderId="5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/>
    </xf>
    <xf numFmtId="165" fontId="3" fillId="0" borderId="15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165" fontId="3" fillId="0" borderId="18" xfId="1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" fontId="3" fillId="2" borderId="14" xfId="0" applyNumberFormat="1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horizontal="center" vertical="top" wrapText="1"/>
    </xf>
    <xf numFmtId="2" fontId="3" fillId="2" borderId="15" xfId="0" applyNumberFormat="1" applyFont="1" applyFill="1" applyBorder="1" applyAlignment="1">
      <alignment vertical="top" wrapText="1"/>
    </xf>
    <xf numFmtId="165" fontId="3" fillId="2" borderId="15" xfId="1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65" fontId="5" fillId="0" borderId="29" xfId="1" applyNumberFormat="1" applyFont="1" applyFill="1" applyBorder="1" applyAlignment="1">
      <alignment vertical="top"/>
    </xf>
    <xf numFmtId="165" fontId="5" fillId="0" borderId="30" xfId="1" applyNumberFormat="1" applyFont="1" applyFill="1" applyBorder="1" applyAlignment="1">
      <alignment vertical="top"/>
    </xf>
    <xf numFmtId="166" fontId="6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6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6" fillId="2" borderId="0" xfId="1" applyNumberFormat="1" applyFont="1" applyFill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5" fillId="0" borderId="20" xfId="1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6" fillId="0" borderId="0" xfId="0" applyFont="1" applyFill="1" applyAlignment="1">
      <alignment vertical="top" wrapText="1"/>
    </xf>
    <xf numFmtId="0" fontId="11" fillId="0" borderId="0" xfId="0" applyFont="1" applyAlignment="1"/>
    <xf numFmtId="1" fontId="4" fillId="0" borderId="0" xfId="0" applyNumberFormat="1" applyFont="1" applyFill="1" applyBorder="1" applyAlignment="1">
      <alignment vertical="top" wrapText="1"/>
    </xf>
    <xf numFmtId="165" fontId="5" fillId="0" borderId="21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1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32" zoomScale="75" zoomScaleNormal="75" workbookViewId="0">
      <selection activeCell="F14" sqref="F14:F52"/>
    </sheetView>
  </sheetViews>
  <sheetFormatPr defaultRowHeight="15.6" x14ac:dyDescent="0.3"/>
  <cols>
    <col min="1" max="1" width="79.88671875" style="8" customWidth="1"/>
    <col min="2" max="2" width="13.6640625" style="8" customWidth="1"/>
    <col min="3" max="4" width="13.88671875" style="8" customWidth="1"/>
    <col min="5" max="5" width="14.33203125" style="8" customWidth="1"/>
    <col min="6" max="6" width="9.88671875" style="8" bestFit="1" customWidth="1"/>
    <col min="7" max="7" width="9.109375" style="6"/>
  </cols>
  <sheetData>
    <row r="1" spans="1:10" s="15" customFormat="1" ht="31.2" x14ac:dyDescent="0.3">
      <c r="A1" s="7" t="s">
        <v>8</v>
      </c>
      <c r="B1" s="8"/>
      <c r="C1" s="8">
        <v>2019</v>
      </c>
      <c r="D1" s="42" t="s">
        <v>19</v>
      </c>
      <c r="E1" s="42">
        <v>12</v>
      </c>
      <c r="F1" s="8"/>
      <c r="G1" s="5"/>
    </row>
    <row r="2" spans="1:10" s="15" customFormat="1" x14ac:dyDescent="0.3">
      <c r="A2" s="7" t="s">
        <v>12</v>
      </c>
      <c r="B2" s="89"/>
      <c r="C2" s="55"/>
      <c r="D2" s="89"/>
      <c r="E2" s="89"/>
      <c r="F2" s="8"/>
      <c r="G2" s="5"/>
    </row>
    <row r="3" spans="1:10" s="15" customFormat="1" x14ac:dyDescent="0.3">
      <c r="A3" s="8" t="s">
        <v>22</v>
      </c>
      <c r="B3" s="89">
        <v>8108.55</v>
      </c>
      <c r="C3" s="55"/>
      <c r="D3" s="89"/>
      <c r="E3" s="89"/>
      <c r="F3" s="8"/>
      <c r="G3" s="5"/>
    </row>
    <row r="4" spans="1:10" s="15" customFormat="1" x14ac:dyDescent="0.3">
      <c r="A4" s="8" t="s">
        <v>53</v>
      </c>
      <c r="B4" s="14">
        <v>13.6</v>
      </c>
      <c r="C4" s="14"/>
      <c r="D4" s="14"/>
      <c r="E4" s="14"/>
      <c r="F4" s="4"/>
      <c r="G4" s="5"/>
    </row>
    <row r="5" spans="1:10" s="15" customFormat="1" x14ac:dyDescent="0.3">
      <c r="A5" s="8" t="s">
        <v>18</v>
      </c>
      <c r="B5" s="90">
        <f>1323296.44+200028.9</f>
        <v>1523325.3399999999</v>
      </c>
      <c r="C5" s="90"/>
      <c r="D5" s="90"/>
      <c r="E5" s="14"/>
      <c r="F5" s="43"/>
      <c r="G5" s="8"/>
    </row>
    <row r="6" spans="1:10" s="15" customFormat="1" ht="16.2" thickBot="1" x14ac:dyDescent="0.35">
      <c r="A6" s="8" t="s">
        <v>0</v>
      </c>
      <c r="B6" s="8">
        <v>100.72</v>
      </c>
      <c r="C6" s="8"/>
      <c r="D6" s="8"/>
      <c r="E6" s="8"/>
      <c r="F6" s="43"/>
      <c r="G6" s="5"/>
    </row>
    <row r="7" spans="1:10" s="17" customFormat="1" ht="66.75" customHeight="1" thickBot="1" x14ac:dyDescent="0.35">
      <c r="A7" s="32" t="s">
        <v>1</v>
      </c>
      <c r="B7" s="33" t="s">
        <v>9</v>
      </c>
      <c r="C7" s="33" t="s">
        <v>16</v>
      </c>
      <c r="D7" s="33" t="s">
        <v>20</v>
      </c>
      <c r="E7" s="34" t="s">
        <v>17</v>
      </c>
      <c r="F7" s="2"/>
      <c r="G7" s="16"/>
    </row>
    <row r="8" spans="1:10" s="15" customFormat="1" ht="15.75" customHeight="1" x14ac:dyDescent="0.3">
      <c r="A8" s="35" t="s">
        <v>2</v>
      </c>
      <c r="B8" s="26" t="s">
        <v>10</v>
      </c>
      <c r="C8" s="113" t="s">
        <v>21</v>
      </c>
      <c r="D8" s="36">
        <v>1.02</v>
      </c>
      <c r="E8" s="81">
        <f>D8*B3*E1</f>
        <v>99248.652000000002</v>
      </c>
      <c r="F8" s="8"/>
      <c r="G8" s="5"/>
    </row>
    <row r="9" spans="1:10" s="15" customFormat="1" ht="46.8" x14ac:dyDescent="0.3">
      <c r="A9" s="10" t="s">
        <v>3</v>
      </c>
      <c r="B9" s="24" t="s">
        <v>10</v>
      </c>
      <c r="C9" s="114" t="s">
        <v>21</v>
      </c>
      <c r="D9" s="11">
        <f>5.4+D10+D11+D12+D13</f>
        <v>7.1058331432048067</v>
      </c>
      <c r="E9" s="82">
        <f>D9*E1*B3</f>
        <v>691416.04000000015</v>
      </c>
      <c r="F9" s="8"/>
      <c r="G9" s="5"/>
    </row>
    <row r="10" spans="1:10" s="15" customFormat="1" x14ac:dyDescent="0.3">
      <c r="A10" s="12" t="s">
        <v>4</v>
      </c>
      <c r="B10" s="24"/>
      <c r="C10" s="114" t="s">
        <v>21</v>
      </c>
      <c r="D10" s="11">
        <f>E10/B3/E1</f>
        <v>0</v>
      </c>
      <c r="E10" s="82"/>
      <c r="F10" s="8"/>
      <c r="G10" s="5"/>
    </row>
    <row r="11" spans="1:10" s="15" customFormat="1" x14ac:dyDescent="0.3">
      <c r="A11" s="12" t="s">
        <v>5</v>
      </c>
      <c r="B11" s="24"/>
      <c r="C11" s="114" t="s">
        <v>21</v>
      </c>
      <c r="D11" s="11">
        <f>E11/B3/E1</f>
        <v>1.6456497565327135</v>
      </c>
      <c r="E11" s="82">
        <v>160126</v>
      </c>
      <c r="F11" s="8"/>
      <c r="G11" s="5"/>
    </row>
    <row r="12" spans="1:10" s="15" customFormat="1" ht="15.75" customHeight="1" x14ac:dyDescent="0.3">
      <c r="A12" s="12" t="s">
        <v>31</v>
      </c>
      <c r="B12" s="24"/>
      <c r="C12" s="114" t="s">
        <v>25</v>
      </c>
      <c r="D12" s="11">
        <f>E12/B3/E1</f>
        <v>0</v>
      </c>
      <c r="E12" s="82"/>
      <c r="F12" s="4"/>
      <c r="G12" s="3"/>
    </row>
    <row r="13" spans="1:10" s="124" customFormat="1" x14ac:dyDescent="0.3">
      <c r="A13" s="12" t="s">
        <v>56</v>
      </c>
      <c r="B13" s="91"/>
      <c r="C13" s="123" t="s">
        <v>21</v>
      </c>
      <c r="D13" s="11">
        <f>E13/B3/E1</f>
        <v>6.0183386672093032E-2</v>
      </c>
      <c r="E13" s="82">
        <v>5856</v>
      </c>
      <c r="F13" s="14"/>
      <c r="G13" s="14"/>
      <c r="H13" s="53"/>
      <c r="I13" s="118"/>
      <c r="J13" s="118"/>
    </row>
    <row r="14" spans="1:10" s="15" customFormat="1" ht="31.2" x14ac:dyDescent="0.3">
      <c r="A14" s="10" t="s">
        <v>57</v>
      </c>
      <c r="B14" s="24" t="s">
        <v>10</v>
      </c>
      <c r="C14" s="114" t="s">
        <v>21</v>
      </c>
      <c r="D14" s="11">
        <f>E14/E1/B3</f>
        <v>6.4573814060467036</v>
      </c>
      <c r="E14" s="82">
        <f>15400*3.4*E1</f>
        <v>628320</v>
      </c>
      <c r="F14" s="8"/>
      <c r="G14" s="5"/>
    </row>
    <row r="15" spans="1:10" s="15" customFormat="1" ht="31.2" x14ac:dyDescent="0.3">
      <c r="A15" s="10" t="s">
        <v>48</v>
      </c>
      <c r="B15" s="24" t="s">
        <v>10</v>
      </c>
      <c r="C15" s="114" t="s">
        <v>21</v>
      </c>
      <c r="D15" s="11">
        <v>0.49</v>
      </c>
      <c r="E15" s="82">
        <f>D15*E1*B3</f>
        <v>47678.273999999998</v>
      </c>
      <c r="F15" s="8"/>
      <c r="G15" s="5"/>
    </row>
    <row r="16" spans="1:10" s="15" customFormat="1" x14ac:dyDescent="0.3">
      <c r="A16" s="10" t="s">
        <v>49</v>
      </c>
      <c r="B16" s="24" t="s">
        <v>32</v>
      </c>
      <c r="C16" s="114" t="s">
        <v>21</v>
      </c>
      <c r="D16" s="11">
        <f>E16/E1/B3</f>
        <v>0.9025411448409395</v>
      </c>
      <c r="E16" s="82">
        <f>7318.3*E1</f>
        <v>87819.6</v>
      </c>
      <c r="F16" s="8"/>
      <c r="G16" s="5"/>
    </row>
    <row r="17" spans="1:10" s="15" customFormat="1" ht="16.2" thickBot="1" x14ac:dyDescent="0.35">
      <c r="A17" s="92" t="s">
        <v>50</v>
      </c>
      <c r="B17" s="93" t="s">
        <v>10</v>
      </c>
      <c r="C17" s="94" t="s">
        <v>21</v>
      </c>
      <c r="D17" s="115">
        <v>0.2</v>
      </c>
      <c r="E17" s="116">
        <f>D17*B3*E1</f>
        <v>19460.52</v>
      </c>
      <c r="F17" s="8"/>
      <c r="G17" s="5"/>
    </row>
    <row r="18" spans="1:10" s="15" customFormat="1" x14ac:dyDescent="0.3">
      <c r="A18" s="95" t="s">
        <v>51</v>
      </c>
      <c r="B18" s="96"/>
      <c r="C18" s="96"/>
      <c r="D18" s="97">
        <f>E18/E1/B3</f>
        <v>0.51529763850092392</v>
      </c>
      <c r="E18" s="98">
        <f>E19+E20+E21+E22+E23+E24+E25</f>
        <v>50139.8</v>
      </c>
      <c r="F18" s="8"/>
      <c r="G18" s="5"/>
    </row>
    <row r="19" spans="1:10" s="18" customFormat="1" x14ac:dyDescent="0.3">
      <c r="A19" s="10" t="s">
        <v>61</v>
      </c>
      <c r="B19" s="24" t="s">
        <v>62</v>
      </c>
      <c r="C19" s="114" t="s">
        <v>21</v>
      </c>
      <c r="D19" s="11"/>
      <c r="E19" s="82">
        <f>1185.46+3354.99</f>
        <v>4540.45</v>
      </c>
      <c r="F19" s="44"/>
      <c r="G19" s="13"/>
    </row>
    <row r="20" spans="1:10" s="18" customFormat="1" x14ac:dyDescent="0.3">
      <c r="A20" s="10" t="s">
        <v>63</v>
      </c>
      <c r="B20" s="24" t="s">
        <v>54</v>
      </c>
      <c r="C20" s="114" t="s">
        <v>21</v>
      </c>
      <c r="D20" s="11"/>
      <c r="E20" s="82">
        <v>4482.78</v>
      </c>
      <c r="F20" s="44"/>
      <c r="G20" s="13"/>
    </row>
    <row r="21" spans="1:10" s="18" customFormat="1" x14ac:dyDescent="0.3">
      <c r="A21" s="10" t="s">
        <v>64</v>
      </c>
      <c r="B21" s="24" t="s">
        <v>65</v>
      </c>
      <c r="C21" s="114" t="s">
        <v>21</v>
      </c>
      <c r="D21" s="11"/>
      <c r="E21" s="82">
        <f>1608.49+2153.22</f>
        <v>3761.71</v>
      </c>
      <c r="F21" s="44"/>
      <c r="G21" s="13"/>
    </row>
    <row r="22" spans="1:10" s="56" customFormat="1" x14ac:dyDescent="0.3">
      <c r="A22" s="10" t="s">
        <v>66</v>
      </c>
      <c r="B22" s="24" t="s">
        <v>67</v>
      </c>
      <c r="C22" s="114" t="s">
        <v>21</v>
      </c>
      <c r="D22" s="11"/>
      <c r="E22" s="82">
        <f>2252.97+1042.6</f>
        <v>3295.5699999999997</v>
      </c>
      <c r="F22" s="8"/>
      <c r="G22" s="5"/>
    </row>
    <row r="23" spans="1:10" s="56" customFormat="1" ht="15.75" customHeight="1" x14ac:dyDescent="0.3">
      <c r="A23" s="10" t="s">
        <v>55</v>
      </c>
      <c r="B23" s="24" t="s">
        <v>13</v>
      </c>
      <c r="C23" s="114" t="s">
        <v>21</v>
      </c>
      <c r="D23" s="11"/>
      <c r="E23" s="82">
        <v>4570.93</v>
      </c>
      <c r="F23" s="8"/>
      <c r="G23" s="5"/>
    </row>
    <row r="24" spans="1:10" s="56" customFormat="1" ht="15.75" customHeight="1" x14ac:dyDescent="0.3">
      <c r="A24" s="10" t="s">
        <v>58</v>
      </c>
      <c r="B24" s="24" t="s">
        <v>59</v>
      </c>
      <c r="C24" s="114" t="s">
        <v>21</v>
      </c>
      <c r="D24" s="11"/>
      <c r="E24" s="82">
        <v>17954.419999999998</v>
      </c>
      <c r="F24" s="8"/>
      <c r="G24" s="5"/>
    </row>
    <row r="25" spans="1:10" s="56" customFormat="1" ht="15.75" customHeight="1" thickBot="1" x14ac:dyDescent="0.35">
      <c r="A25" s="37" t="s">
        <v>60</v>
      </c>
      <c r="B25" s="27" t="s">
        <v>15</v>
      </c>
      <c r="C25" s="28" t="s">
        <v>21</v>
      </c>
      <c r="D25" s="29"/>
      <c r="E25" s="83">
        <v>11533.94</v>
      </c>
      <c r="F25" s="8"/>
      <c r="G25" s="5"/>
    </row>
    <row r="26" spans="1:10" s="23" customFormat="1" ht="15.75" customHeight="1" thickBot="1" x14ac:dyDescent="0.35">
      <c r="A26" s="20" t="s">
        <v>52</v>
      </c>
      <c r="B26" s="21"/>
      <c r="C26" s="21" t="s">
        <v>21</v>
      </c>
      <c r="D26" s="87">
        <f>E26/B3/E1</f>
        <v>1.6625249479458926</v>
      </c>
      <c r="E26" s="88">
        <f>D44+D45</f>
        <v>161768</v>
      </c>
      <c r="F26" s="38"/>
      <c r="G26" s="39"/>
      <c r="H26" s="22"/>
      <c r="I26" s="22"/>
      <c r="J26" s="22"/>
    </row>
    <row r="27" spans="1:10" s="15" customFormat="1" ht="15.75" customHeight="1" thickBot="1" x14ac:dyDescent="0.35">
      <c r="A27" s="99" t="s">
        <v>6</v>
      </c>
      <c r="B27" s="100"/>
      <c r="C27" s="101" t="str">
        <f>C26</f>
        <v>руб</v>
      </c>
      <c r="D27" s="102">
        <f>D8+D9+D14+D15+D16+D18+D17+D26</f>
        <v>18.353578280539267</v>
      </c>
      <c r="E27" s="103">
        <f>E8+E9+E14+E15+E16+E18+E17+E26</f>
        <v>1785850.8860000004</v>
      </c>
      <c r="F27" s="45"/>
      <c r="G27" s="9"/>
    </row>
    <row r="28" spans="1:10" s="23" customFormat="1" ht="15.75" customHeight="1" thickBot="1" x14ac:dyDescent="0.35">
      <c r="A28" s="137" t="s">
        <v>26</v>
      </c>
      <c r="B28" s="138"/>
      <c r="C28" s="138"/>
      <c r="D28" s="57" t="s">
        <v>28</v>
      </c>
      <c r="E28" s="58" t="s">
        <v>29</v>
      </c>
      <c r="F28" s="59"/>
      <c r="G28" s="38"/>
      <c r="H28" s="60"/>
      <c r="I28" s="22"/>
      <c r="J28" s="22"/>
    </row>
    <row r="29" spans="1:10" s="65" customFormat="1" ht="15.75" customHeight="1" x14ac:dyDescent="0.3">
      <c r="A29" s="46" t="s">
        <v>47</v>
      </c>
      <c r="B29" s="30"/>
      <c r="C29" s="63" t="s">
        <v>25</v>
      </c>
      <c r="D29" s="117"/>
      <c r="E29" s="128">
        <v>-123538</v>
      </c>
      <c r="F29" s="47"/>
      <c r="G29" s="64"/>
    </row>
    <row r="30" spans="1:10" s="65" customFormat="1" ht="15.75" customHeight="1" x14ac:dyDescent="0.3">
      <c r="A30" s="12" t="s">
        <v>11</v>
      </c>
      <c r="B30" s="25"/>
      <c r="C30" s="66" t="s">
        <v>25</v>
      </c>
      <c r="D30" s="129">
        <f>246643/12*E1</f>
        <v>246643</v>
      </c>
      <c r="E30" s="76"/>
      <c r="F30" s="47"/>
      <c r="G30" s="64"/>
    </row>
    <row r="31" spans="1:10" s="65" customFormat="1" ht="15.75" customHeight="1" x14ac:dyDescent="0.3">
      <c r="A31" s="12" t="s">
        <v>34</v>
      </c>
      <c r="B31" s="25"/>
      <c r="C31" s="66" t="s">
        <v>25</v>
      </c>
      <c r="D31" s="129">
        <f>9051.33+7207.19+2963.76</f>
        <v>19222.28</v>
      </c>
      <c r="E31" s="76"/>
      <c r="F31" s="48"/>
      <c r="G31" s="64"/>
    </row>
    <row r="32" spans="1:10" s="68" customFormat="1" ht="16.2" x14ac:dyDescent="0.3">
      <c r="A32" s="12" t="s">
        <v>33</v>
      </c>
      <c r="B32" s="25"/>
      <c r="C32" s="66" t="s">
        <v>25</v>
      </c>
      <c r="D32" s="129">
        <f>B5</f>
        <v>1523325.3399999999</v>
      </c>
      <c r="E32" s="76"/>
      <c r="F32" s="49"/>
      <c r="G32" s="67"/>
    </row>
    <row r="33" spans="1:10" s="68" customFormat="1" ht="16.2" x14ac:dyDescent="0.3">
      <c r="A33" s="61" t="str">
        <f>A27</f>
        <v>итого расходы</v>
      </c>
      <c r="B33" s="62"/>
      <c r="C33" s="69" t="str">
        <f>C27</f>
        <v>руб</v>
      </c>
      <c r="D33" s="77"/>
      <c r="E33" s="78">
        <f>E27</f>
        <v>1785850.8860000004</v>
      </c>
      <c r="F33" s="50"/>
      <c r="G33" s="67"/>
    </row>
    <row r="34" spans="1:10" s="73" customFormat="1" ht="15.75" customHeight="1" thickBot="1" x14ac:dyDescent="0.35">
      <c r="A34" s="51" t="s">
        <v>14</v>
      </c>
      <c r="B34" s="40"/>
      <c r="C34" s="70" t="s">
        <v>25</v>
      </c>
      <c r="D34" s="79"/>
      <c r="E34" s="80">
        <f>E29+D30+D31+D32-E33</f>
        <v>-120198.26600000053</v>
      </c>
      <c r="F34" s="52"/>
      <c r="G34" s="71"/>
      <c r="H34" s="72"/>
      <c r="I34" s="72"/>
      <c r="J34" s="72"/>
    </row>
    <row r="35" spans="1:10" s="15" customFormat="1" x14ac:dyDescent="0.3">
      <c r="A35" s="134" t="s">
        <v>43</v>
      </c>
      <c r="B35" s="135"/>
      <c r="C35" s="135"/>
      <c r="D35" s="135"/>
      <c r="E35" s="136"/>
      <c r="F35" s="53"/>
      <c r="G35" s="4"/>
      <c r="H35" s="4"/>
      <c r="I35" s="3"/>
      <c r="J35" s="3"/>
    </row>
    <row r="36" spans="1:10" s="56" customFormat="1" x14ac:dyDescent="0.3">
      <c r="A36" s="41" t="s">
        <v>23</v>
      </c>
      <c r="B36" s="132" t="s">
        <v>35</v>
      </c>
      <c r="C36" s="132" t="s">
        <v>27</v>
      </c>
      <c r="D36" s="139"/>
      <c r="E36" s="140"/>
      <c r="F36" s="4"/>
      <c r="G36" s="4"/>
      <c r="H36" s="4"/>
      <c r="I36" s="3"/>
      <c r="J36" s="3"/>
    </row>
    <row r="37" spans="1:10" s="56" customFormat="1" ht="62.4" x14ac:dyDescent="0.3">
      <c r="A37" s="10"/>
      <c r="B37" s="133"/>
      <c r="C37" s="119" t="s">
        <v>36</v>
      </c>
      <c r="D37" s="119" t="s">
        <v>37</v>
      </c>
      <c r="E37" s="86" t="s">
        <v>30</v>
      </c>
      <c r="F37" s="4"/>
      <c r="G37" s="4"/>
      <c r="H37" s="4"/>
      <c r="I37" s="3"/>
      <c r="J37" s="3"/>
    </row>
    <row r="38" spans="1:10" s="15" customFormat="1" ht="15.75" customHeight="1" x14ac:dyDescent="0.3">
      <c r="A38" s="19" t="s">
        <v>44</v>
      </c>
      <c r="B38" s="74">
        <v>1635539</v>
      </c>
      <c r="C38" s="74">
        <v>1635527</v>
      </c>
      <c r="D38" s="74"/>
      <c r="E38" s="75"/>
      <c r="F38" s="54"/>
      <c r="G38" s="4"/>
      <c r="H38" s="4"/>
      <c r="I38" s="3"/>
      <c r="J38" s="3"/>
    </row>
    <row r="39" spans="1:10" s="15" customFormat="1" ht="15.75" customHeight="1" x14ac:dyDescent="0.3">
      <c r="A39" s="19" t="s">
        <v>45</v>
      </c>
      <c r="B39" s="74">
        <v>717394</v>
      </c>
      <c r="C39" s="74">
        <v>729599</v>
      </c>
      <c r="D39" s="74">
        <v>22339</v>
      </c>
      <c r="E39" s="75"/>
      <c r="F39" s="54"/>
      <c r="G39" s="4"/>
      <c r="H39" s="4"/>
      <c r="I39" s="3"/>
      <c r="J39" s="3"/>
    </row>
    <row r="40" spans="1:10" s="15" customFormat="1" ht="15.75" customHeight="1" x14ac:dyDescent="0.3">
      <c r="A40" s="19" t="s">
        <v>38</v>
      </c>
      <c r="B40" s="74">
        <v>160372</v>
      </c>
      <c r="C40" s="74">
        <v>156396</v>
      </c>
      <c r="D40" s="74">
        <v>4215</v>
      </c>
      <c r="E40" s="75"/>
      <c r="F40" s="54"/>
      <c r="G40" s="4"/>
      <c r="H40" s="4"/>
      <c r="I40" s="3"/>
      <c r="J40" s="3"/>
    </row>
    <row r="41" spans="1:10" s="15" customFormat="1" ht="15.75" customHeight="1" x14ac:dyDescent="0.3">
      <c r="A41" s="19" t="s">
        <v>39</v>
      </c>
      <c r="B41" s="74">
        <v>284413</v>
      </c>
      <c r="C41" s="74">
        <v>280307</v>
      </c>
      <c r="D41" s="74">
        <v>7526</v>
      </c>
      <c r="E41" s="75"/>
      <c r="F41" s="54"/>
      <c r="G41" s="4"/>
      <c r="H41" s="4"/>
      <c r="I41" s="3"/>
      <c r="J41" s="3"/>
    </row>
    <row r="42" spans="1:10" s="15" customFormat="1" ht="15.75" customHeight="1" x14ac:dyDescent="0.3">
      <c r="A42" s="19" t="s">
        <v>40</v>
      </c>
      <c r="B42" s="74">
        <v>692018</v>
      </c>
      <c r="C42" s="74">
        <v>526031</v>
      </c>
      <c r="D42" s="74">
        <v>165948</v>
      </c>
      <c r="E42" s="75">
        <v>96</v>
      </c>
      <c r="F42" s="54"/>
      <c r="G42" s="4"/>
      <c r="H42" s="4"/>
      <c r="I42" s="3"/>
      <c r="J42" s="3"/>
    </row>
    <row r="43" spans="1:10" s="15" customFormat="1" ht="15.75" customHeight="1" thickBot="1" x14ac:dyDescent="0.35">
      <c r="A43" s="120" t="s">
        <v>46</v>
      </c>
      <c r="B43" s="121">
        <v>249018</v>
      </c>
      <c r="C43" s="121">
        <v>249054</v>
      </c>
      <c r="D43" s="121"/>
      <c r="E43" s="122"/>
      <c r="F43" s="54"/>
      <c r="G43" s="4"/>
      <c r="H43" s="4"/>
      <c r="I43" s="3"/>
      <c r="J43" s="3"/>
    </row>
    <row r="44" spans="1:10" s="15" customFormat="1" ht="16.2" thickBot="1" x14ac:dyDescent="0.35">
      <c r="A44" s="31" t="s">
        <v>24</v>
      </c>
      <c r="B44" s="84">
        <f>SUM(B38:B43)</f>
        <v>3738754</v>
      </c>
      <c r="C44" s="84">
        <f>SUM(C38:C43)</f>
        <v>3576914</v>
      </c>
      <c r="D44" s="84">
        <f>SUM(D38:D43)</f>
        <v>200028</v>
      </c>
      <c r="E44" s="85">
        <f>SUM(E38:E42)</f>
        <v>96</v>
      </c>
      <c r="F44" s="47"/>
    </row>
    <row r="45" spans="1:10" s="65" customFormat="1" ht="15.75" customHeight="1" thickBot="1" x14ac:dyDescent="0.35">
      <c r="A45" s="104" t="s">
        <v>41</v>
      </c>
      <c r="B45" s="105"/>
      <c r="C45" s="105"/>
      <c r="D45" s="105">
        <f>B39+B40+B41+B42-C39-C40-C41-C42-D39-D40-D41-D42-E42-E39-E40-E41</f>
        <v>-38260</v>
      </c>
      <c r="E45" s="106"/>
      <c r="F45" s="127"/>
    </row>
    <row r="46" spans="1:10" s="1" customFormat="1" ht="16.2" x14ac:dyDescent="0.3">
      <c r="A46" s="130" t="s">
        <v>68</v>
      </c>
      <c r="B46" s="131"/>
      <c r="C46" s="131"/>
      <c r="D46" s="47" t="s">
        <v>42</v>
      </c>
      <c r="E46" s="107">
        <v>3001.2</v>
      </c>
      <c r="F46" s="8"/>
      <c r="G46" s="15"/>
      <c r="H46" s="15"/>
    </row>
    <row r="47" spans="1:10" s="15" customFormat="1" ht="16.2" x14ac:dyDescent="0.3">
      <c r="A47" s="130" t="s">
        <v>69</v>
      </c>
      <c r="B47" s="131"/>
      <c r="C47" s="131"/>
      <c r="D47" s="47" t="s">
        <v>42</v>
      </c>
      <c r="E47" s="107">
        <v>2590.44</v>
      </c>
      <c r="F47" s="4"/>
      <c r="G47" s="108"/>
    </row>
    <row r="48" spans="1:10" s="15" customFormat="1" ht="16.2" x14ac:dyDescent="0.3">
      <c r="A48" s="125" t="s">
        <v>70</v>
      </c>
      <c r="B48" s="126"/>
      <c r="C48" s="126"/>
      <c r="D48" s="47" t="s">
        <v>42</v>
      </c>
      <c r="E48" s="107">
        <v>0</v>
      </c>
      <c r="F48" s="4"/>
      <c r="G48" s="108"/>
    </row>
    <row r="49" spans="1:8" s="1" customFormat="1" ht="16.2" x14ac:dyDescent="0.3">
      <c r="A49" s="109" t="s">
        <v>71</v>
      </c>
      <c r="B49" s="110"/>
      <c r="C49" s="110"/>
      <c r="D49" s="111" t="s">
        <v>42</v>
      </c>
      <c r="E49" s="112">
        <f>E47-E48</f>
        <v>2590.44</v>
      </c>
      <c r="F49" s="4"/>
      <c r="G49" s="108"/>
    </row>
    <row r="50" spans="1:8" s="1" customFormat="1" x14ac:dyDescent="0.3">
      <c r="A50" s="14" t="s">
        <v>7</v>
      </c>
      <c r="B50" s="8"/>
      <c r="C50" s="8"/>
      <c r="D50" s="8"/>
      <c r="E50" s="8"/>
      <c r="F50" s="8"/>
      <c r="G50" s="15"/>
      <c r="H50" s="15"/>
    </row>
    <row r="51" spans="1:8" s="15" customFormat="1" x14ac:dyDescent="0.3">
      <c r="A51" s="8"/>
      <c r="B51" s="8"/>
      <c r="C51" s="8"/>
      <c r="D51" s="8"/>
      <c r="E51" s="8"/>
      <c r="F51" s="8"/>
      <c r="G51" s="5"/>
    </row>
    <row r="52" spans="1:8" s="15" customFormat="1" x14ac:dyDescent="0.3">
      <c r="A52" s="8"/>
      <c r="B52" s="8"/>
      <c r="C52" s="8"/>
      <c r="D52" s="8"/>
      <c r="E52" s="8"/>
      <c r="F52" s="8"/>
      <c r="G52" s="5"/>
    </row>
    <row r="53" spans="1:8" s="15" customFormat="1" x14ac:dyDescent="0.3">
      <c r="A53" s="8"/>
      <c r="B53" s="8"/>
      <c r="C53" s="8"/>
      <c r="D53" s="8"/>
      <c r="E53" s="8"/>
      <c r="F53" s="8"/>
      <c r="G53" s="5"/>
    </row>
  </sheetData>
  <mergeCells count="6">
    <mergeCell ref="A47:C47"/>
    <mergeCell ref="B36:B37"/>
    <mergeCell ref="A35:E35"/>
    <mergeCell ref="A28:C28"/>
    <mergeCell ref="C36:E36"/>
    <mergeCell ref="A46:C46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2020-02-25T13:13:48Z</cp:lastPrinted>
  <dcterms:created xsi:type="dcterms:W3CDTF">2016-04-22T06:39:22Z</dcterms:created>
  <dcterms:modified xsi:type="dcterms:W3CDTF">2020-03-05T10:56:45Z</dcterms:modified>
</cp:coreProperties>
</file>