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5" i="1" l="1"/>
  <c r="D9" i="1"/>
  <c r="E18" i="1" l="1"/>
  <c r="D34" i="1" l="1"/>
  <c r="D32" i="1" l="1"/>
  <c r="D48" i="1" l="1"/>
  <c r="D47" i="1"/>
  <c r="E28" i="1" s="1"/>
  <c r="E20" i="1" l="1"/>
  <c r="E47" i="1" l="1"/>
  <c r="C47" i="1"/>
  <c r="B47" i="1"/>
  <c r="E52" i="1" l="1"/>
  <c r="C33" i="1" l="1"/>
  <c r="C36" i="1" l="1"/>
  <c r="A36" i="1"/>
  <c r="B3" i="1" l="1"/>
  <c r="B5" i="1" l="1"/>
  <c r="D28" i="1"/>
  <c r="D14" i="1"/>
  <c r="D12" i="1"/>
  <c r="E17" i="1"/>
  <c r="D35" i="1"/>
  <c r="D11" i="1"/>
  <c r="D18" i="1"/>
  <c r="D10" i="1"/>
  <c r="D13" i="1"/>
  <c r="E16" i="1"/>
  <c r="E8" i="1"/>
  <c r="D15" i="1"/>
  <c r="E9" i="1" l="1"/>
  <c r="E29" i="1" s="1"/>
  <c r="D29" i="1" l="1"/>
  <c r="E36" i="1"/>
  <c r="D37" i="1" s="1"/>
</calcChain>
</file>

<file path=xl/sharedStrings.xml><?xml version="1.0" encoding="utf-8"?>
<sst xmlns="http://schemas.openxmlformats.org/spreadsheetml/2006/main" count="107" uniqueCount="72">
  <si>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</si>
  <si>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</si>
  <si>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</si>
  <si>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</si>
  <si>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</si>
  <si>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</si>
  <si>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</si>
  <si>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</si>
  <si>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</si>
  <si>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</si>
  <si>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</si>
  <si>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</si>
  <si>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</si>
  <si>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</si>
  <si>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М. Павлова, д.62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</si>
  <si>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</si>
  <si>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</si>
  <si>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</si>
  <si>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</si>
  <si>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</si>
  <si>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</si>
  <si>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</si>
  <si>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ноябрь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</si>
  <si>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</si>
  <si>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</si>
  <si>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</si>
  <si>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</si>
  <si>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</si>
  <si>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</si>
  <si>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</si>
  <si>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</si>
  <si>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*электроизмерительные работы</t>
  </si>
  <si>
    <t>Начислено собственникам</t>
  </si>
  <si>
    <t>прочим потребит. и на производ. нужды</t>
  </si>
  <si>
    <t>декабрь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</si>
  <si>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</si>
  <si>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</si>
  <si>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</si>
  <si>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</si>
  <si>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</si>
  <si>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</si>
  <si>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</si>
  <si>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</si>
  <si>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</si>
  <si>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</si>
  <si>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</si>
  <si>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</si>
  <si>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</si>
  <si>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</si>
  <si>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</si>
  <si>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 Обслуживание спецсчета</t>
  </si>
  <si>
    <t>6.Работы по ремонту общедомового имущества всего, в т.ч.</t>
  </si>
  <si>
    <t>7. Расходы на коммун.услуги в целях содержания общего имущества дома</t>
  </si>
  <si>
    <t>апрель</t>
  </si>
  <si>
    <t>работы на общедомовой системе канализации кв.132,126</t>
  </si>
  <si>
    <t>апр,май</t>
  </si>
  <si>
    <t>Получено средств от сдачи металлолома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</si>
  <si>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</si>
  <si>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</si>
  <si>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изготовление проектно сметной документации по капремонту</t>
  </si>
  <si>
    <t>ремонт и восстановление межпанельных швов п.1</t>
  </si>
  <si>
    <t>июль</t>
  </si>
  <si>
    <t>ремонт и обследование лифтов п.1-4</t>
  </si>
  <si>
    <t>вывод ливневой канализации п.1-4</t>
  </si>
  <si>
    <t>монтаж поручней, ремонт перил п.4</t>
  </si>
  <si>
    <t>косметический ремонт п.4</t>
  </si>
  <si>
    <t>установка новых почтовых ящиков п.4</t>
  </si>
  <si>
    <t>монтаж водомерного узла ХВС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</si>
  <si>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</si>
  <si>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</si>
  <si>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Израсходовано на капремонт со спецсчета в 2019 г (капит.ремонт мягкой кровли)</t>
  </si>
  <si>
    <t>Остаток средств на спецсчете на 01.01.2020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</si>
</sst>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/>
    <xf numFmtId="0" fontId="5" fillId="0" borderId="0" xfId="0" applyFont="1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5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6" fillId="0" borderId="0" xfId="0" applyFont="1" applyFill="1"/>
    <xf numFmtId="1" fontId="4" fillId="0" borderId="1" xfId="0" applyNumberFormat="1" applyFont="1" applyFill="1" applyBorder="1" applyAlignment="1">
      <alignment vertical="top" wrapText="1"/>
    </xf>
    <xf numFmtId="2" fontId="4" fillId="0" borderId="8" xfId="0" applyNumberFormat="1" applyFont="1" applyFill="1" applyBorder="1" applyAlignment="1">
      <alignment vertical="top" wrapText="1"/>
    </xf>
    <xf numFmtId="1" fontId="3" fillId="0" borderId="0" xfId="0" applyNumberFormat="1" applyFont="1" applyFill="1"/>
    <xf numFmtId="0" fontId="4" fillId="0" borderId="0" xfId="0" applyFont="1" applyFill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/>
    <xf numFmtId="1" fontId="3" fillId="0" borderId="0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0" fontId="11" fillId="0" borderId="0" xfId="0" applyFont="1" applyFill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11" fillId="0" borderId="0" xfId="0" applyFont="1" applyFill="1" applyBorder="1"/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 wrapText="1"/>
    </xf>
    <xf numFmtId="165" fontId="4" fillId="0" borderId="9" xfId="1" applyNumberFormat="1" applyFont="1" applyFill="1" applyBorder="1" applyAlignment="1">
      <alignment vertical="top" wrapText="1"/>
    </xf>
    <xf numFmtId="165" fontId="3" fillId="2" borderId="12" xfId="1" applyNumberFormat="1" applyFont="1" applyFill="1" applyBorder="1" applyAlignment="1">
      <alignment vertical="top" wrapText="1"/>
    </xf>
    <xf numFmtId="165" fontId="7" fillId="0" borderId="3" xfId="1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5" fontId="3" fillId="0" borderId="11" xfId="1" applyNumberFormat="1" applyFont="1" applyFill="1" applyBorder="1" applyAlignment="1">
      <alignment vertical="top"/>
    </xf>
    <xf numFmtId="165" fontId="3" fillId="0" borderId="12" xfId="1" applyNumberFormat="1" applyFont="1" applyFill="1" applyBorder="1" applyAlignment="1">
      <alignment vertical="top"/>
    </xf>
    <xf numFmtId="0" fontId="7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top" wrapText="1"/>
    </xf>
    <xf numFmtId="165" fontId="7" fillId="0" borderId="8" xfId="1" applyNumberFormat="1" applyFont="1" applyFill="1" applyBorder="1" applyAlignment="1">
      <alignment vertical="top" wrapText="1"/>
    </xf>
    <xf numFmtId="165" fontId="7" fillId="0" borderId="9" xfId="1" applyNumberFormat="1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165" fontId="9" fillId="2" borderId="11" xfId="1" applyNumberFormat="1" applyFont="1" applyFill="1" applyBorder="1" applyAlignment="1">
      <alignment vertical="top" wrapText="1"/>
    </xf>
    <xf numFmtId="165" fontId="9" fillId="2" borderId="12" xfId="1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165" fontId="7" fillId="0" borderId="5" xfId="1" applyNumberFormat="1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vertical="top"/>
    </xf>
    <xf numFmtId="0" fontId="7" fillId="0" borderId="0" xfId="0" applyFont="1" applyFill="1"/>
    <xf numFmtId="0" fontId="8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2" fontId="3" fillId="2" borderId="5" xfId="0" applyNumberFormat="1" applyFont="1" applyFill="1" applyBorder="1" applyAlignment="1">
      <alignment vertical="top" wrapText="1"/>
    </xf>
    <xf numFmtId="165" fontId="3" fillId="2" borderId="6" xfId="1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1" fontId="3" fillId="2" borderId="11" xfId="0" applyNumberFormat="1" applyFont="1" applyFill="1" applyBorder="1" applyAlignment="1">
      <alignment vertical="top" wrapText="1"/>
    </xf>
    <xf numFmtId="1" fontId="4" fillId="2" borderId="11" xfId="0" applyNumberFormat="1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vertical="top" wrapText="1"/>
    </xf>
    <xf numFmtId="1" fontId="4" fillId="0" borderId="8" xfId="0" applyNumberFormat="1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165" fontId="7" fillId="0" borderId="20" xfId="1" applyNumberFormat="1" applyFont="1" applyFill="1" applyBorder="1" applyAlignment="1">
      <alignment vertical="top"/>
    </xf>
    <xf numFmtId="165" fontId="7" fillId="0" borderId="21" xfId="1" applyNumberFormat="1" applyFont="1" applyFill="1" applyBorder="1" applyAlignment="1">
      <alignment vertical="top"/>
    </xf>
    <xf numFmtId="166" fontId="9" fillId="0" borderId="0" xfId="1" applyNumberFormat="1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1" fillId="2" borderId="0" xfId="0" applyFont="1" applyFill="1" applyAlignment="1"/>
    <xf numFmtId="0" fontId="7" fillId="2" borderId="0" xfId="0" applyFont="1" applyFill="1" applyAlignment="1">
      <alignment vertical="top" wrapText="1"/>
    </xf>
    <xf numFmtId="166" fontId="9" fillId="2" borderId="0" xfId="1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vertical="top" wrapText="1"/>
    </xf>
    <xf numFmtId="165" fontId="4" fillId="0" borderId="17" xfId="1" applyNumberFormat="1" applyFont="1" applyFill="1" applyBorder="1" applyAlignment="1">
      <alignment vertical="top"/>
    </xf>
    <xf numFmtId="165" fontId="4" fillId="0" borderId="18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top" wrapText="1"/>
    </xf>
    <xf numFmtId="165" fontId="4" fillId="0" borderId="12" xfId="1" applyNumberFormat="1" applyFont="1" applyFill="1" applyBorder="1" applyAlignment="1">
      <alignment vertical="top" wrapText="1"/>
    </xf>
    <xf numFmtId="165" fontId="7" fillId="0" borderId="6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165" fontId="3" fillId="0" borderId="0" xfId="1" applyNumberFormat="1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Alignment="1"/>
    <xf numFmtId="0" fontId="0" fillId="0" borderId="0" xfId="0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31" zoomScale="75" zoomScaleNormal="75" workbookViewId="0">
      <selection activeCell="F40" sqref="F40:F50"/>
    </sheetView>
  </sheetViews>
  <sheetFormatPr defaultRowHeight="15.6" x14ac:dyDescent="0.3"/>
  <cols>
    <col min="1" max="1" width="79.5546875" style="8" customWidth="1"/>
    <col min="2" max="2" width="13.88671875" style="8" customWidth="1"/>
    <col min="3" max="3" width="13.44140625" style="8" customWidth="1"/>
    <col min="4" max="4" width="14.33203125" style="8" customWidth="1"/>
    <col min="5" max="5" width="14.109375" style="8" customWidth="1"/>
    <col min="6" max="6" width="11.88671875" style="8" bestFit="1" customWidth="1"/>
    <col min="7" max="7" width="9.109375" style="2"/>
  </cols>
  <sheetData>
    <row r="1" spans="1:10" s="20" customFormat="1" ht="31.2" x14ac:dyDescent="0.3">
      <c r="A1" s="36" t="s">
        <v>10</v>
      </c>
      <c r="B1" s="8"/>
      <c r="C1" s="8">
        <v>2019</v>
      </c>
      <c r="D1" s="37" t="s">
        <v>18</v>
      </c>
      <c r="E1" s="37">
        <v>12</v>
      </c>
      <c r="F1" s="8"/>
      <c r="G1" s="13"/>
    </row>
    <row r="2" spans="1:10" s="20" customFormat="1" x14ac:dyDescent="0.3">
      <c r="A2" s="38" t="s">
        <v>14</v>
      </c>
      <c r="B2" s="8"/>
      <c r="C2" s="8"/>
      <c r="D2" s="8"/>
      <c r="E2" s="46"/>
      <c r="F2" s="8"/>
      <c r="G2" s="13"/>
    </row>
    <row r="3" spans="1:10" s="20" customFormat="1" x14ac:dyDescent="0.3">
      <c r="A3" s="8" t="s">
        <v>23</v>
      </c>
      <c r="B3" s="8">
        <f>57.8+7665.3</f>
        <v>7723.1</v>
      </c>
      <c r="C3" s="8"/>
      <c r="D3" s="8"/>
      <c r="E3" s="39"/>
      <c r="F3" s="8"/>
      <c r="G3" s="13"/>
    </row>
    <row r="4" spans="1:10" s="20" customFormat="1" x14ac:dyDescent="0.3">
      <c r="A4" s="8" t="s">
        <v>0</v>
      </c>
      <c r="B4" s="8">
        <v>19.12</v>
      </c>
      <c r="C4" s="8">
        <v>19.18</v>
      </c>
      <c r="D4" s="8"/>
      <c r="E4" s="8"/>
      <c r="F4" s="8"/>
      <c r="G4" s="13"/>
    </row>
    <row r="5" spans="1:10" s="20" customFormat="1" x14ac:dyDescent="0.3">
      <c r="A5" s="8" t="s">
        <v>19</v>
      </c>
      <c r="B5" s="118">
        <f>B4*6*B3+B3*(E1-6)*C4</f>
        <v>1774768.3800000001</v>
      </c>
      <c r="C5" s="39"/>
      <c r="D5" s="39"/>
      <c r="E5" s="8"/>
      <c r="F5" s="39"/>
      <c r="G5" s="8"/>
    </row>
    <row r="6" spans="1:10" s="20" customFormat="1" ht="16.2" thickBot="1" x14ac:dyDescent="0.35">
      <c r="A6" s="8" t="s">
        <v>1</v>
      </c>
      <c r="B6" s="8">
        <v>100.19</v>
      </c>
      <c r="C6" s="8"/>
      <c r="D6" s="8"/>
      <c r="E6" s="8"/>
      <c r="F6" s="39"/>
      <c r="G6" s="13"/>
    </row>
    <row r="7" spans="1:10" s="21" customFormat="1" ht="64.5" customHeight="1" x14ac:dyDescent="0.3">
      <c r="A7" s="5" t="s">
        <v>2</v>
      </c>
      <c r="B7" s="7" t="s">
        <v>11</v>
      </c>
      <c r="C7" s="7" t="s">
        <v>16</v>
      </c>
      <c r="D7" s="7" t="s">
        <v>20</v>
      </c>
      <c r="E7" s="6" t="s">
        <v>17</v>
      </c>
      <c r="F7" s="9"/>
      <c r="G7" s="10"/>
    </row>
    <row r="8" spans="1:10" s="20" customFormat="1" ht="15.75" customHeight="1" x14ac:dyDescent="0.3">
      <c r="A8" s="11" t="s">
        <v>3</v>
      </c>
      <c r="B8" s="26" t="s">
        <v>12</v>
      </c>
      <c r="C8" s="101" t="s">
        <v>21</v>
      </c>
      <c r="D8" s="12">
        <v>1.02</v>
      </c>
      <c r="E8" s="62">
        <f>D8*B3*E1</f>
        <v>94530.744000000006</v>
      </c>
      <c r="F8" s="8"/>
      <c r="G8" s="13"/>
    </row>
    <row r="9" spans="1:10" s="20" customFormat="1" ht="46.8" x14ac:dyDescent="0.3">
      <c r="A9" s="11" t="s">
        <v>4</v>
      </c>
      <c r="B9" s="26" t="s">
        <v>12</v>
      </c>
      <c r="C9" s="101" t="s">
        <v>21</v>
      </c>
      <c r="D9" s="12">
        <f>5.4+D10+D11+D12+D13+D14+0.04</f>
        <v>7.6075989347973403</v>
      </c>
      <c r="E9" s="62">
        <f>D9*E1*B3</f>
        <v>705050.96800000011</v>
      </c>
      <c r="F9" s="8"/>
      <c r="G9" s="13"/>
    </row>
    <row r="10" spans="1:10" s="20" customFormat="1" ht="15.75" customHeight="1" x14ac:dyDescent="0.3">
      <c r="A10" s="14" t="s">
        <v>5</v>
      </c>
      <c r="B10" s="26"/>
      <c r="C10" s="101" t="s">
        <v>21</v>
      </c>
      <c r="D10" s="12">
        <f>E10/E1/B3</f>
        <v>0.11329647421372246</v>
      </c>
      <c r="E10" s="62">
        <v>10500</v>
      </c>
      <c r="F10" s="8"/>
      <c r="G10" s="13"/>
    </row>
    <row r="11" spans="1:10" s="20" customFormat="1" ht="15.75" customHeight="1" x14ac:dyDescent="0.3">
      <c r="A11" s="14" t="s">
        <v>6</v>
      </c>
      <c r="B11" s="26"/>
      <c r="C11" s="101" t="s">
        <v>21</v>
      </c>
      <c r="D11" s="12">
        <f>E11/E1/B3</f>
        <v>0</v>
      </c>
      <c r="E11" s="62"/>
      <c r="F11" s="8"/>
      <c r="G11" s="13"/>
    </row>
    <row r="12" spans="1:10" s="20" customFormat="1" ht="15.75" customHeight="1" x14ac:dyDescent="0.3">
      <c r="A12" s="14" t="s">
        <v>31</v>
      </c>
      <c r="B12" s="26"/>
      <c r="C12" s="101" t="s">
        <v>21</v>
      </c>
      <c r="D12" s="12">
        <f>E12/E1/B3</f>
        <v>0</v>
      </c>
      <c r="E12" s="62"/>
      <c r="F12" s="8"/>
      <c r="G12" s="13"/>
    </row>
    <row r="13" spans="1:10" s="20" customFormat="1" ht="15.75" customHeight="1" x14ac:dyDescent="0.3">
      <c r="A13" s="14" t="s">
        <v>7</v>
      </c>
      <c r="B13" s="26"/>
      <c r="C13" s="101" t="s">
        <v>21</v>
      </c>
      <c r="D13" s="12">
        <f>E13/B3/E1</f>
        <v>2.0107966144855474</v>
      </c>
      <c r="E13" s="62">
        <v>186355</v>
      </c>
      <c r="F13" s="8"/>
      <c r="G13" s="13"/>
    </row>
    <row r="14" spans="1:10" s="110" customFormat="1" x14ac:dyDescent="0.3">
      <c r="A14" s="14" t="s">
        <v>57</v>
      </c>
      <c r="B14" s="108"/>
      <c r="C14" s="107" t="s">
        <v>21</v>
      </c>
      <c r="D14" s="12">
        <f>E14/B3/E1</f>
        <v>4.3505846098069428E-2</v>
      </c>
      <c r="E14" s="62">
        <v>4032</v>
      </c>
      <c r="F14" s="19"/>
      <c r="G14" s="19"/>
      <c r="H14" s="44"/>
      <c r="I14" s="109"/>
      <c r="J14" s="109"/>
    </row>
    <row r="15" spans="1:10" s="20" customFormat="1" ht="46.8" x14ac:dyDescent="0.3">
      <c r="A15" s="11" t="s">
        <v>58</v>
      </c>
      <c r="B15" s="26" t="s">
        <v>12</v>
      </c>
      <c r="C15" s="101" t="s">
        <v>21</v>
      </c>
      <c r="D15" s="12">
        <f>E15/E1/B3</f>
        <v>5.4413383226942544</v>
      </c>
      <c r="E15" s="62">
        <f>12360*3.4*E1</f>
        <v>504288</v>
      </c>
      <c r="F15" s="8"/>
      <c r="G15" s="13"/>
    </row>
    <row r="16" spans="1:10" s="20" customFormat="1" ht="31.2" x14ac:dyDescent="0.3">
      <c r="A16" s="28" t="s">
        <v>49</v>
      </c>
      <c r="B16" s="29" t="s">
        <v>12</v>
      </c>
      <c r="C16" s="30" t="s">
        <v>21</v>
      </c>
      <c r="D16" s="17">
        <v>0.49</v>
      </c>
      <c r="E16" s="63">
        <f>D16*E1*B3</f>
        <v>45411.828000000001</v>
      </c>
      <c r="F16" s="8"/>
      <c r="G16" s="13"/>
    </row>
    <row r="17" spans="1:10" s="20" customFormat="1" ht="17.399999999999999" thickBot="1" x14ac:dyDescent="0.35">
      <c r="A17" s="28" t="s">
        <v>50</v>
      </c>
      <c r="B17" s="29" t="s">
        <v>12</v>
      </c>
      <c r="C17" s="30" t="s">
        <v>21</v>
      </c>
      <c r="D17" s="17">
        <v>0.2</v>
      </c>
      <c r="E17" s="63">
        <f>D17*E1*B3</f>
        <v>18535.440000000002</v>
      </c>
      <c r="F17" s="8"/>
      <c r="G17" s="102"/>
      <c r="H17" s="81"/>
      <c r="I17" s="81"/>
      <c r="J17" s="81"/>
    </row>
    <row r="18" spans="1:10" s="20" customFormat="1" x14ac:dyDescent="0.3">
      <c r="A18" s="84" t="s">
        <v>51</v>
      </c>
      <c r="B18" s="85"/>
      <c r="C18" s="85"/>
      <c r="D18" s="86">
        <f>E18/E1/B3</f>
        <v>4.1442146504210307</v>
      </c>
      <c r="E18" s="87">
        <f>E19+E20+E21+E22+E23+E24+E25+E26+E27</f>
        <v>384074.20999999996</v>
      </c>
      <c r="F18" s="8"/>
      <c r="G18" s="13"/>
    </row>
    <row r="19" spans="1:10" s="22" customFormat="1" x14ac:dyDescent="0.3">
      <c r="A19" s="11" t="s">
        <v>59</v>
      </c>
      <c r="B19" s="26" t="s">
        <v>53</v>
      </c>
      <c r="C19" s="31" t="s">
        <v>21</v>
      </c>
      <c r="D19" s="16"/>
      <c r="E19" s="62">
        <v>60282.879999999997</v>
      </c>
      <c r="F19" s="38"/>
      <c r="G19" s="15"/>
    </row>
    <row r="20" spans="1:10" s="22" customFormat="1" x14ac:dyDescent="0.3">
      <c r="A20" s="11" t="s">
        <v>54</v>
      </c>
      <c r="B20" s="26" t="s">
        <v>55</v>
      </c>
      <c r="C20" s="31" t="s">
        <v>21</v>
      </c>
      <c r="D20" s="16"/>
      <c r="E20" s="62">
        <f>4658.73+4555.52</f>
        <v>9214.25</v>
      </c>
      <c r="F20" s="38"/>
      <c r="G20" s="15"/>
    </row>
    <row r="21" spans="1:10" s="47" customFormat="1" x14ac:dyDescent="0.3">
      <c r="A21" s="11" t="s">
        <v>60</v>
      </c>
      <c r="B21" s="26" t="s">
        <v>61</v>
      </c>
      <c r="C21" s="31" t="s">
        <v>21</v>
      </c>
      <c r="D21" s="16"/>
      <c r="E21" s="62">
        <v>900</v>
      </c>
      <c r="F21" s="8"/>
      <c r="G21" s="13"/>
    </row>
    <row r="22" spans="1:10" s="47" customFormat="1" x14ac:dyDescent="0.3">
      <c r="A22" s="11" t="s">
        <v>62</v>
      </c>
      <c r="B22" s="26" t="s">
        <v>22</v>
      </c>
      <c r="C22" s="31" t="s">
        <v>21</v>
      </c>
      <c r="D22" s="16"/>
      <c r="E22" s="62">
        <v>48000</v>
      </c>
      <c r="F22" s="8"/>
      <c r="G22" s="13"/>
    </row>
    <row r="23" spans="1:10" s="47" customFormat="1" x14ac:dyDescent="0.3">
      <c r="A23" s="11" t="s">
        <v>63</v>
      </c>
      <c r="B23" s="26" t="s">
        <v>22</v>
      </c>
      <c r="C23" s="31" t="s">
        <v>21</v>
      </c>
      <c r="D23" s="16"/>
      <c r="E23" s="62">
        <v>5844.51</v>
      </c>
      <c r="F23" s="8"/>
      <c r="G23" s="13"/>
    </row>
    <row r="24" spans="1:10" s="47" customFormat="1" x14ac:dyDescent="0.3">
      <c r="A24" s="11" t="s">
        <v>64</v>
      </c>
      <c r="B24" s="26" t="s">
        <v>22</v>
      </c>
      <c r="C24" s="31" t="s">
        <v>21</v>
      </c>
      <c r="D24" s="16"/>
      <c r="E24" s="62">
        <v>3424.01</v>
      </c>
      <c r="F24" s="8"/>
      <c r="G24" s="13"/>
    </row>
    <row r="25" spans="1:10" s="47" customFormat="1" x14ac:dyDescent="0.3">
      <c r="A25" s="11" t="s">
        <v>65</v>
      </c>
      <c r="B25" s="26" t="s">
        <v>22</v>
      </c>
      <c r="C25" s="31" t="s">
        <v>21</v>
      </c>
      <c r="D25" s="16"/>
      <c r="E25" s="62">
        <v>132164.35999999999</v>
      </c>
      <c r="F25" s="8"/>
      <c r="G25" s="13"/>
    </row>
    <row r="26" spans="1:10" s="47" customFormat="1" x14ac:dyDescent="0.3">
      <c r="A26" s="11" t="s">
        <v>66</v>
      </c>
      <c r="B26" s="26" t="s">
        <v>22</v>
      </c>
      <c r="C26" s="31" t="s">
        <v>21</v>
      </c>
      <c r="D26" s="16"/>
      <c r="E26" s="62">
        <v>12238.2</v>
      </c>
      <c r="F26" s="8"/>
      <c r="G26" s="13"/>
    </row>
    <row r="27" spans="1:10" s="47" customFormat="1" ht="16.2" thickBot="1" x14ac:dyDescent="0.35">
      <c r="A27" s="28" t="s">
        <v>67</v>
      </c>
      <c r="B27" s="29" t="s">
        <v>34</v>
      </c>
      <c r="C27" s="30" t="s">
        <v>21</v>
      </c>
      <c r="D27" s="92"/>
      <c r="E27" s="63">
        <v>112006</v>
      </c>
      <c r="F27" s="8"/>
      <c r="G27" s="13"/>
    </row>
    <row r="28" spans="1:10" s="25" customFormat="1" ht="16.2" thickBot="1" x14ac:dyDescent="0.35">
      <c r="A28" s="112" t="s">
        <v>52</v>
      </c>
      <c r="B28" s="113"/>
      <c r="C28" s="113" t="s">
        <v>21</v>
      </c>
      <c r="D28" s="114">
        <f>E28/E1/B3</f>
        <v>0.68411648172366013</v>
      </c>
      <c r="E28" s="115">
        <f>D47+D48</f>
        <v>63402</v>
      </c>
      <c r="F28" s="32"/>
      <c r="G28" s="33"/>
      <c r="H28" s="24"/>
      <c r="I28" s="24"/>
      <c r="J28" s="24"/>
    </row>
    <row r="29" spans="1:10" s="20" customFormat="1" ht="16.2" thickBot="1" x14ac:dyDescent="0.35">
      <c r="A29" s="88" t="s">
        <v>8</v>
      </c>
      <c r="B29" s="89"/>
      <c r="C29" s="90" t="s">
        <v>21</v>
      </c>
      <c r="D29" s="91">
        <f>D8+D9+D15+D16+D18+D28+D17</f>
        <v>19.587268389636286</v>
      </c>
      <c r="E29" s="64">
        <f>E8+E9+E15+E16+E18+E28+E17</f>
        <v>1815293.19</v>
      </c>
      <c r="F29" s="40"/>
      <c r="G29" s="18"/>
    </row>
    <row r="30" spans="1:10" s="25" customFormat="1" ht="16.2" thickBot="1" x14ac:dyDescent="0.35">
      <c r="A30" s="127" t="s">
        <v>27</v>
      </c>
      <c r="B30" s="128"/>
      <c r="C30" s="128"/>
      <c r="D30" s="55" t="s">
        <v>29</v>
      </c>
      <c r="E30" s="56" t="s">
        <v>30</v>
      </c>
      <c r="F30" s="34"/>
      <c r="G30" s="32"/>
      <c r="H30" s="48"/>
      <c r="I30" s="24"/>
      <c r="J30" s="24"/>
    </row>
    <row r="31" spans="1:10" s="51" customFormat="1" x14ac:dyDescent="0.3">
      <c r="A31" s="57" t="s">
        <v>48</v>
      </c>
      <c r="B31" s="58"/>
      <c r="C31" s="59" t="s">
        <v>26</v>
      </c>
      <c r="D31" s="80"/>
      <c r="E31" s="116">
        <v>-7254</v>
      </c>
      <c r="F31" s="41"/>
      <c r="G31" s="50"/>
    </row>
    <row r="32" spans="1:10" s="51" customFormat="1" x14ac:dyDescent="0.3">
      <c r="A32" s="14" t="s">
        <v>13</v>
      </c>
      <c r="B32" s="27"/>
      <c r="C32" s="49" t="s">
        <v>26</v>
      </c>
      <c r="D32" s="117">
        <f>24015/12*E1</f>
        <v>24015</v>
      </c>
      <c r="E32" s="65"/>
      <c r="F32" s="41"/>
      <c r="G32" s="50"/>
    </row>
    <row r="33" spans="1:10" s="51" customFormat="1" x14ac:dyDescent="0.3">
      <c r="A33" s="14" t="s">
        <v>56</v>
      </c>
      <c r="B33" s="27"/>
      <c r="C33" s="49" t="str">
        <f>C32</f>
        <v>руб.</v>
      </c>
      <c r="D33" s="117">
        <v>3461.5</v>
      </c>
      <c r="E33" s="65"/>
      <c r="F33" s="82"/>
      <c r="G33" s="83"/>
    </row>
    <row r="34" spans="1:10" s="51" customFormat="1" ht="15.75" customHeight="1" x14ac:dyDescent="0.3">
      <c r="A34" s="14" t="s">
        <v>35</v>
      </c>
      <c r="B34" s="27"/>
      <c r="C34" s="49" t="s">
        <v>26</v>
      </c>
      <c r="D34" s="117">
        <f>3660.24+2992.14</f>
        <v>6652.3799999999992</v>
      </c>
      <c r="E34" s="65"/>
      <c r="F34" s="42"/>
      <c r="G34" s="50"/>
    </row>
    <row r="35" spans="1:10" s="51" customFormat="1" ht="15.75" customHeight="1" x14ac:dyDescent="0.3">
      <c r="A35" s="14" t="s">
        <v>32</v>
      </c>
      <c r="B35" s="27"/>
      <c r="C35" s="49" t="s">
        <v>26</v>
      </c>
      <c r="D35" s="117">
        <f>B5</f>
        <v>1774768.3800000001</v>
      </c>
      <c r="E35" s="65"/>
      <c r="F35" s="41"/>
      <c r="G35" s="50"/>
    </row>
    <row r="36" spans="1:10" s="51" customFormat="1" ht="15.75" customHeight="1" thickBot="1" x14ac:dyDescent="0.35">
      <c r="A36" s="69" t="str">
        <f>A29</f>
        <v>итого расходы</v>
      </c>
      <c r="B36" s="70"/>
      <c r="C36" s="71" t="str">
        <f t="shared" ref="C36:E36" si="0">C29</f>
        <v>руб</v>
      </c>
      <c r="D36" s="72"/>
      <c r="E36" s="73">
        <f t="shared" si="0"/>
        <v>1815293.19</v>
      </c>
      <c r="F36" s="41"/>
      <c r="G36" s="50"/>
    </row>
    <row r="37" spans="1:10" s="54" customFormat="1" ht="15.75" customHeight="1" thickBot="1" x14ac:dyDescent="0.35">
      <c r="A37" s="74" t="s">
        <v>15</v>
      </c>
      <c r="B37" s="75"/>
      <c r="C37" s="76" t="s">
        <v>26</v>
      </c>
      <c r="D37" s="77">
        <f>E31+D32+D33+D34+D35-E36</f>
        <v>-13649.929999999935</v>
      </c>
      <c r="E37" s="78"/>
      <c r="F37" s="43"/>
      <c r="G37" s="52"/>
      <c r="H37" s="53"/>
      <c r="I37" s="53"/>
      <c r="J37" s="53"/>
    </row>
    <row r="38" spans="1:10" s="20" customFormat="1" x14ac:dyDescent="0.3">
      <c r="A38" s="124" t="s">
        <v>44</v>
      </c>
      <c r="B38" s="125"/>
      <c r="C38" s="125"/>
      <c r="D38" s="125"/>
      <c r="E38" s="126"/>
      <c r="F38" s="44"/>
      <c r="G38" s="4"/>
      <c r="H38" s="4"/>
      <c r="I38" s="3"/>
      <c r="J38" s="3"/>
    </row>
    <row r="39" spans="1:10" s="47" customFormat="1" x14ac:dyDescent="0.3">
      <c r="A39" s="35" t="s">
        <v>24</v>
      </c>
      <c r="B39" s="122" t="s">
        <v>36</v>
      </c>
      <c r="C39" s="122" t="s">
        <v>28</v>
      </c>
      <c r="D39" s="129"/>
      <c r="E39" s="130"/>
      <c r="F39" s="4"/>
      <c r="G39" s="4"/>
      <c r="H39" s="4"/>
      <c r="I39" s="3"/>
      <c r="J39" s="3"/>
    </row>
    <row r="40" spans="1:10" s="47" customFormat="1" ht="62.4" x14ac:dyDescent="0.3">
      <c r="A40" s="11"/>
      <c r="B40" s="123"/>
      <c r="C40" s="103" t="s">
        <v>37</v>
      </c>
      <c r="D40" s="103" t="s">
        <v>38</v>
      </c>
      <c r="E40" s="79" t="s">
        <v>33</v>
      </c>
      <c r="F40" s="4"/>
      <c r="G40" s="4"/>
      <c r="H40" s="4"/>
      <c r="I40" s="3"/>
      <c r="J40" s="3"/>
    </row>
    <row r="41" spans="1:10" s="20" customFormat="1" ht="15.75" customHeight="1" x14ac:dyDescent="0.3">
      <c r="A41" s="23" t="s">
        <v>45</v>
      </c>
      <c r="B41" s="60">
        <v>1766425</v>
      </c>
      <c r="C41" s="60">
        <v>1766423</v>
      </c>
      <c r="D41" s="60"/>
      <c r="E41" s="61"/>
      <c r="F41" s="45"/>
      <c r="G41" s="4"/>
      <c r="H41" s="4"/>
      <c r="I41" s="3"/>
      <c r="J41" s="3"/>
    </row>
    <row r="42" spans="1:10" s="20" customFormat="1" ht="15.75" customHeight="1" x14ac:dyDescent="0.3">
      <c r="A42" s="23" t="s">
        <v>46</v>
      </c>
      <c r="B42" s="60">
        <v>715023</v>
      </c>
      <c r="C42" s="60">
        <v>736230</v>
      </c>
      <c r="D42" s="60">
        <v>62332</v>
      </c>
      <c r="E42" s="61"/>
      <c r="F42" s="45"/>
      <c r="G42" s="4"/>
      <c r="H42" s="4"/>
      <c r="I42" s="3"/>
      <c r="J42" s="3"/>
    </row>
    <row r="43" spans="1:10" s="20" customFormat="1" ht="15.75" customHeight="1" x14ac:dyDescent="0.3">
      <c r="A43" s="23" t="s">
        <v>39</v>
      </c>
      <c r="B43" s="60">
        <v>176220</v>
      </c>
      <c r="C43" s="60">
        <v>170677</v>
      </c>
      <c r="D43" s="60">
        <v>7305</v>
      </c>
      <c r="E43" s="61"/>
      <c r="F43" s="45"/>
      <c r="G43" s="4"/>
      <c r="H43" s="4"/>
      <c r="I43" s="3"/>
      <c r="J43" s="3"/>
    </row>
    <row r="44" spans="1:10" s="20" customFormat="1" ht="15.75" customHeight="1" x14ac:dyDescent="0.3">
      <c r="A44" s="23" t="s">
        <v>40</v>
      </c>
      <c r="B44" s="60">
        <v>300957</v>
      </c>
      <c r="C44" s="60">
        <v>297752</v>
      </c>
      <c r="D44" s="60">
        <v>16934</v>
      </c>
      <c r="E44" s="61"/>
      <c r="F44" s="45"/>
      <c r="G44" s="4"/>
      <c r="H44" s="4"/>
      <c r="I44" s="3"/>
      <c r="J44" s="3"/>
    </row>
    <row r="45" spans="1:10" s="20" customFormat="1" ht="15.75" customHeight="1" x14ac:dyDescent="0.3">
      <c r="A45" s="23" t="s">
        <v>41</v>
      </c>
      <c r="B45" s="60">
        <v>646197</v>
      </c>
      <c r="C45" s="60">
        <v>570062</v>
      </c>
      <c r="D45" s="60">
        <v>99897</v>
      </c>
      <c r="E45" s="61">
        <v>274</v>
      </c>
      <c r="F45" s="45"/>
      <c r="G45" s="4"/>
      <c r="H45" s="4"/>
      <c r="I45" s="3"/>
      <c r="J45" s="3"/>
    </row>
    <row r="46" spans="1:10" s="20" customFormat="1" ht="15.75" customHeight="1" thickBot="1" x14ac:dyDescent="0.35">
      <c r="A46" s="104" t="s">
        <v>47</v>
      </c>
      <c r="B46" s="105">
        <v>334125</v>
      </c>
      <c r="C46" s="105">
        <v>334090</v>
      </c>
      <c r="D46" s="105"/>
      <c r="E46" s="106"/>
      <c r="F46" s="45"/>
      <c r="G46" s="4"/>
      <c r="H46" s="4"/>
      <c r="I46" s="3"/>
      <c r="J46" s="3"/>
    </row>
    <row r="47" spans="1:10" s="20" customFormat="1" ht="16.2" thickBot="1" x14ac:dyDescent="0.35">
      <c r="A47" s="66" t="s">
        <v>25</v>
      </c>
      <c r="B47" s="67">
        <f>SUM(B41:B46)</f>
        <v>3938947</v>
      </c>
      <c r="C47" s="67">
        <f>SUM(C41:C46)</f>
        <v>3875234</v>
      </c>
      <c r="D47" s="67">
        <f>SUM(D41:D46)</f>
        <v>186468</v>
      </c>
      <c r="E47" s="68">
        <f>SUM(E41:E45)</f>
        <v>274</v>
      </c>
      <c r="F47" s="41"/>
    </row>
    <row r="48" spans="1:10" s="51" customFormat="1" ht="15.75" customHeight="1" thickBot="1" x14ac:dyDescent="0.35">
      <c r="A48" s="93" t="s">
        <v>42</v>
      </c>
      <c r="B48" s="94"/>
      <c r="C48" s="94"/>
      <c r="D48" s="94">
        <f>B42+B43+B44+B45-C42-C43-C44-C45-D42-D43-D44-D45-E45-E42-E43-E44</f>
        <v>-123066</v>
      </c>
      <c r="E48" s="95"/>
      <c r="F48" s="111"/>
    </row>
    <row r="49" spans="1:8" s="1" customFormat="1" ht="16.2" x14ac:dyDescent="0.3">
      <c r="A49" s="119" t="s">
        <v>68</v>
      </c>
      <c r="B49" s="120"/>
      <c r="C49" s="120"/>
      <c r="D49" s="41" t="s">
        <v>43</v>
      </c>
      <c r="E49" s="96">
        <v>2837.5</v>
      </c>
      <c r="F49" s="8"/>
      <c r="G49" s="20"/>
      <c r="H49" s="20"/>
    </row>
    <row r="50" spans="1:8" s="20" customFormat="1" ht="16.2" x14ac:dyDescent="0.3">
      <c r="A50" s="119" t="s">
        <v>69</v>
      </c>
      <c r="B50" s="120"/>
      <c r="C50" s="120"/>
      <c r="D50" s="41" t="s">
        <v>43</v>
      </c>
      <c r="E50" s="96">
        <v>2819.64</v>
      </c>
      <c r="F50" s="4"/>
      <c r="G50" s="13"/>
    </row>
    <row r="51" spans="1:8" s="20" customFormat="1" ht="16.2" customHeight="1" x14ac:dyDescent="0.3">
      <c r="A51" s="119" t="s">
        <v>70</v>
      </c>
      <c r="B51" s="121"/>
      <c r="C51" s="121"/>
      <c r="D51" s="41" t="s">
        <v>43</v>
      </c>
      <c r="E51" s="96">
        <v>2174.39</v>
      </c>
      <c r="F51" s="4"/>
      <c r="G51" s="13"/>
    </row>
    <row r="52" spans="1:8" s="1" customFormat="1" ht="16.2" x14ac:dyDescent="0.3">
      <c r="A52" s="97" t="s">
        <v>71</v>
      </c>
      <c r="B52" s="98"/>
      <c r="C52" s="98"/>
      <c r="D52" s="99" t="s">
        <v>43</v>
      </c>
      <c r="E52" s="100">
        <f>E50-E51</f>
        <v>645.25</v>
      </c>
      <c r="F52" s="4"/>
      <c r="G52" s="13"/>
    </row>
    <row r="53" spans="1:8" s="1" customFormat="1" x14ac:dyDescent="0.3">
      <c r="A53" s="19" t="s">
        <v>9</v>
      </c>
      <c r="B53" s="8"/>
      <c r="C53" s="8"/>
      <c r="D53" s="8"/>
      <c r="E53" s="8"/>
      <c r="F53" s="8"/>
      <c r="G53" s="20"/>
      <c r="H53" s="20"/>
    </row>
  </sheetData>
  <mergeCells count="7">
    <mergeCell ref="A50:C50"/>
    <mergeCell ref="A51:C51"/>
    <mergeCell ref="B39:B40"/>
    <mergeCell ref="A38:E38"/>
    <mergeCell ref="A30:C30"/>
    <mergeCell ref="C39:E39"/>
    <mergeCell ref="A49:C49"/>
  </mergeCells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2020-02-20T12:55:52Z</cp:lastPrinted>
  <dcterms:created xsi:type="dcterms:W3CDTF">2016-04-22T06:39:22Z</dcterms:created>
  <dcterms:modified xsi:type="dcterms:W3CDTF">2020-03-05T10:54:02Z</dcterms:modified>
</cp:coreProperties>
</file>