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D33" i="1" l="1"/>
  <c r="E33" i="1"/>
  <c r="E24" i="1" l="1"/>
  <c r="E18" i="1" l="1"/>
  <c r="E25" i="1" l="1"/>
  <c r="E17" i="1" l="1"/>
  <c r="D40" i="1" l="1"/>
  <c r="D38" i="1" l="1"/>
  <c r="E22" i="1" l="1"/>
  <c r="D54" i="1" l="1"/>
  <c r="D53" i="1"/>
  <c r="D14" i="1" l="1"/>
  <c r="E34" i="1" l="1"/>
  <c r="E53" i="1" l="1"/>
  <c r="C53" i="1"/>
  <c r="B53" i="1"/>
  <c r="E58" i="1" l="1"/>
  <c r="D13" i="1" l="1"/>
  <c r="C35" i="1"/>
  <c r="C39" i="1"/>
  <c r="C42" i="1"/>
  <c r="A42" i="1"/>
  <c r="D11" i="1"/>
  <c r="D10" i="1" l="1"/>
  <c r="D12" i="1"/>
  <c r="D15" i="1"/>
  <c r="E16" i="1"/>
  <c r="E8" i="1"/>
  <c r="D41" i="1"/>
  <c r="D17" i="1" l="1"/>
  <c r="D35" i="1" l="1"/>
  <c r="E9" i="1"/>
  <c r="E35" i="1" l="1"/>
  <c r="E42" i="1" s="1"/>
  <c r="D43" i="1" s="1"/>
</calcChain>
</file>

<file path=xl/sharedStrings.xml><?xml version="1.0" encoding="utf-8"?>
<sst xmlns="http://schemas.openxmlformats.org/spreadsheetml/2006/main" count="124" uniqueCount="83">
  <si>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</si>
  <si>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</si>
  <si>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</si>
  <si>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</si>
  <si>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</si>
  <si>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</si>
  <si>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</si>
  <si>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</si>
  <si>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</si>
  <si>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</si>
  <si>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</si>
  <si>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</si>
  <si>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</si>
  <si>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</si>
  <si>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д.9</t>
  </si>
  <si>
    <t>Остаток средств на конец периода (+ есть средства, -задолженность)</t>
  </si>
  <si>
    <t>октябрь</t>
  </si>
  <si>
    <t>единица измерения работы и услуги</t>
  </si>
  <si>
    <t>Цена выполненной работы и услуги в руб.</t>
  </si>
  <si>
    <t>руб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</si>
  <si>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</si>
  <si>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</si>
  <si>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</si>
  <si>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Площадь дома, м2</t>
  </si>
  <si>
    <t>Ресурсоснабжающая организация (РСО)</t>
  </si>
  <si>
    <t>ИТОГО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</si>
  <si>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</si>
  <si>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</si>
  <si>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</si>
  <si>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</si>
  <si>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</si>
  <si>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Получено средств от сдачи металлолома</t>
  </si>
  <si>
    <t>ноябрь</t>
  </si>
  <si>
    <t>прочим потребит. и на производ. нужды</t>
  </si>
  <si>
    <t>*электроизмерительные работы</t>
  </si>
  <si>
    <t>руб.</t>
  </si>
  <si>
    <t>июнь</t>
  </si>
  <si>
    <t>июль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</si>
  <si>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</si>
  <si>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</si>
  <si>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</si>
  <si>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</si>
  <si>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</si>
  <si>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</si>
  <si>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</si>
  <si>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</si>
  <si>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</si>
  <si>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</si>
  <si>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</si>
  <si>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</si>
  <si>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</si>
  <si>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</si>
  <si>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</si>
  <si>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</si>
  <si>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</si>
  <si>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7. Обслуживание спецсчета</t>
  </si>
  <si>
    <t>в теч.года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</si>
  <si>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</si>
  <si>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</si>
  <si>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ремонт кровли балк.козырьков кв.120</t>
  </si>
  <si>
    <t>август</t>
  </si>
  <si>
    <t>косметический ремонт п.6</t>
  </si>
  <si>
    <t>замена мусороприемных клапанов п.6</t>
  </si>
  <si>
    <t>сент,окт</t>
  </si>
  <si>
    <t>изготовление и установка пластик.тамбурной двери п.6-1 шт</t>
  </si>
  <si>
    <t>ремонт мягкой кровли маш.отд. п.3</t>
  </si>
  <si>
    <t>июль,окт</t>
  </si>
  <si>
    <t>ремонт и восстановление межпанельных швов кв.374,80,188,197,230</t>
  </si>
  <si>
    <t>монтаж поручней,ремонт перил п.6</t>
  </si>
  <si>
    <t>изготовление и установка пластиковых окон в подъезде 1,5,6,10</t>
  </si>
  <si>
    <t>изготовление проектно-сметной документации по капремонту</t>
  </si>
  <si>
    <t>ремонт откосов после установки пластиковых окон п.1,5,10</t>
  </si>
  <si>
    <t>ремонт нижней разводки канализации п.8</t>
  </si>
  <si>
    <t>восстановление ливневой канализации п.1-10</t>
  </si>
  <si>
    <t>декабрь</t>
  </si>
  <si>
    <t>ремонт и обследование лифтов п.1,2,3,4,5,6,7,8,9,10</t>
  </si>
  <si>
    <t xml:space="preserve">4 квартал </t>
  </si>
  <si>
    <t>работы на общедомовой системе канализации кв.159,212,195,77,50,46,156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</si>
  <si>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</si>
  <si>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</si>
  <si>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</si>
  <si>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</si>
  <si>
    <t>удлинение ливневки п.4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</si>
</sst>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8" fillId="0" borderId="0" xfId="0" applyFont="1" applyFill="1"/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Alignment="1">
      <alignment vertical="top"/>
    </xf>
    <xf numFmtId="0" fontId="7" fillId="2" borderId="7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1" fillId="0" borderId="0" xfId="0" applyFont="1" applyFill="1" applyBorder="1"/>
    <xf numFmtId="0" fontId="5" fillId="0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 wrapText="1"/>
    </xf>
    <xf numFmtId="165" fontId="5" fillId="0" borderId="14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8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7" fillId="2" borderId="8" xfId="1" applyNumberFormat="1" applyFont="1" applyFill="1" applyBorder="1" applyAlignment="1">
      <alignment vertical="top" wrapText="1"/>
    </xf>
    <xf numFmtId="165" fontId="7" fillId="2" borderId="11" xfId="1" applyNumberFormat="1" applyFont="1" applyFill="1" applyBorder="1" applyAlignment="1">
      <alignment vertical="top" wrapText="1"/>
    </xf>
    <xf numFmtId="165" fontId="3" fillId="0" borderId="10" xfId="1" applyNumberFormat="1" applyFont="1" applyFill="1" applyBorder="1" applyAlignment="1">
      <alignment vertical="top"/>
    </xf>
    <xf numFmtId="165" fontId="3" fillId="0" borderId="18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1" xfId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165" fontId="3" fillId="2" borderId="6" xfId="1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165" fontId="5" fillId="0" borderId="23" xfId="1" applyNumberFormat="1" applyFont="1" applyFill="1" applyBorder="1" applyAlignment="1">
      <alignment vertical="top"/>
    </xf>
    <xf numFmtId="165" fontId="5" fillId="0" borderId="24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vertical="top" wrapText="1"/>
    </xf>
    <xf numFmtId="165" fontId="3" fillId="2" borderId="10" xfId="1" applyNumberFormat="1" applyFont="1" applyFill="1" applyBorder="1" applyAlignment="1">
      <alignment vertical="top" wrapText="1"/>
    </xf>
    <xf numFmtId="165" fontId="4" fillId="0" borderId="18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165" fontId="4" fillId="0" borderId="20" xfId="1" applyNumberFormat="1" applyFont="1" applyFill="1" applyBorder="1" applyAlignment="1">
      <alignment vertical="top"/>
    </xf>
    <xf numFmtId="165" fontId="4" fillId="0" borderId="2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/>
    <xf numFmtId="1" fontId="4" fillId="0" borderId="0" xfId="0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5" fillId="0" borderId="13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36" zoomScale="75" zoomScaleNormal="75" workbookViewId="0">
      <selection activeCell="F46" sqref="F46:G59"/>
    </sheetView>
  </sheetViews>
  <sheetFormatPr defaultRowHeight="15.6" x14ac:dyDescent="0.3"/>
  <cols>
    <col min="1" max="1" width="79.33203125" style="2" customWidth="1"/>
    <col min="2" max="2" width="14.77734375" style="2" customWidth="1"/>
    <col min="3" max="3" width="14.88671875" style="2" customWidth="1"/>
    <col min="4" max="4" width="14.109375" style="2" customWidth="1"/>
    <col min="5" max="5" width="14.44140625" style="2" customWidth="1"/>
    <col min="6" max="6" width="10" style="13" customWidth="1"/>
    <col min="7" max="7" width="9.109375" style="14"/>
  </cols>
  <sheetData>
    <row r="1" spans="1:10" s="19" customFormat="1" ht="31.2" x14ac:dyDescent="0.3">
      <c r="A1" s="34" t="s">
        <v>10</v>
      </c>
      <c r="B1" s="2"/>
      <c r="C1" s="2">
        <v>2019</v>
      </c>
      <c r="D1" s="35" t="s">
        <v>20</v>
      </c>
      <c r="E1" s="2">
        <v>12</v>
      </c>
      <c r="F1" s="13"/>
      <c r="G1" s="14"/>
    </row>
    <row r="2" spans="1:10" s="19" customFormat="1" x14ac:dyDescent="0.3">
      <c r="A2" s="36" t="s">
        <v>14</v>
      </c>
      <c r="B2" s="2"/>
      <c r="C2" s="2"/>
      <c r="D2" s="2"/>
      <c r="E2" s="2"/>
      <c r="F2" s="13"/>
      <c r="G2" s="14"/>
    </row>
    <row r="3" spans="1:10" s="19" customFormat="1" x14ac:dyDescent="0.3">
      <c r="A3" s="2" t="s">
        <v>23</v>
      </c>
      <c r="B3" s="2">
        <v>22235.48</v>
      </c>
      <c r="C3" s="2"/>
      <c r="D3" s="2"/>
      <c r="E3" s="2"/>
      <c r="F3" s="13"/>
      <c r="G3" s="14"/>
    </row>
    <row r="4" spans="1:10" s="19" customFormat="1" x14ac:dyDescent="0.3">
      <c r="A4" s="2" t="s">
        <v>0</v>
      </c>
      <c r="B4" s="91">
        <v>19.850000000000001</v>
      </c>
      <c r="C4" s="91">
        <v>19.899999999999999</v>
      </c>
      <c r="D4" s="91"/>
      <c r="E4" s="2"/>
      <c r="F4" s="13"/>
      <c r="G4" s="14"/>
    </row>
    <row r="5" spans="1:10" s="19" customFormat="1" x14ac:dyDescent="0.3">
      <c r="A5" s="2" t="s">
        <v>21</v>
      </c>
      <c r="B5" s="122">
        <v>5302004.17</v>
      </c>
      <c r="C5" s="37"/>
      <c r="D5" s="37"/>
      <c r="E5" s="2"/>
      <c r="F5" s="37"/>
      <c r="G5" s="2"/>
    </row>
    <row r="6" spans="1:10" s="19" customFormat="1" ht="16.2" thickBot="1" x14ac:dyDescent="0.35">
      <c r="A6" s="2" t="s">
        <v>1</v>
      </c>
      <c r="B6" s="2">
        <v>101.14</v>
      </c>
      <c r="C6" s="2"/>
      <c r="D6" s="2"/>
      <c r="E6" s="2"/>
      <c r="F6" s="37"/>
      <c r="G6" s="14"/>
    </row>
    <row r="7" spans="1:10" s="20" customFormat="1" ht="62.4" x14ac:dyDescent="0.3">
      <c r="A7" s="3" t="s">
        <v>2</v>
      </c>
      <c r="B7" s="5" t="s">
        <v>11</v>
      </c>
      <c r="C7" s="5" t="s">
        <v>17</v>
      </c>
      <c r="D7" s="5" t="s">
        <v>22</v>
      </c>
      <c r="E7" s="4" t="s">
        <v>18</v>
      </c>
      <c r="F7" s="15"/>
      <c r="G7" s="16"/>
    </row>
    <row r="8" spans="1:10" s="19" customFormat="1" x14ac:dyDescent="0.3">
      <c r="A8" s="6" t="s">
        <v>3</v>
      </c>
      <c r="B8" s="9" t="s">
        <v>12</v>
      </c>
      <c r="C8" s="105" t="s">
        <v>19</v>
      </c>
      <c r="D8" s="7">
        <v>1.02</v>
      </c>
      <c r="E8" s="72">
        <f>D8*B3*E1</f>
        <v>272162.27520000003</v>
      </c>
      <c r="F8" s="13"/>
      <c r="G8" s="14"/>
    </row>
    <row r="9" spans="1:10" s="19" customFormat="1" ht="46.8" x14ac:dyDescent="0.3">
      <c r="A9" s="6" t="s">
        <v>4</v>
      </c>
      <c r="B9" s="9" t="s">
        <v>12</v>
      </c>
      <c r="C9" s="105" t="s">
        <v>19</v>
      </c>
      <c r="D9" s="7">
        <f>5.95+D10+D11+D12+D13+D14+0.08</f>
        <v>8.1488396502646516</v>
      </c>
      <c r="E9" s="72">
        <f>D9*E1*B3</f>
        <v>2174320.3328</v>
      </c>
      <c r="F9" s="13"/>
      <c r="G9" s="14"/>
    </row>
    <row r="10" spans="1:10" s="19" customFormat="1" x14ac:dyDescent="0.3">
      <c r="A10" s="8" t="s">
        <v>5</v>
      </c>
      <c r="B10" s="9"/>
      <c r="C10" s="105" t="s">
        <v>19</v>
      </c>
      <c r="D10" s="7">
        <f>E10/E1/B3</f>
        <v>0.13641861265568964</v>
      </c>
      <c r="E10" s="72">
        <v>36400</v>
      </c>
      <c r="F10" s="13"/>
      <c r="G10" s="14"/>
    </row>
    <row r="11" spans="1:10" s="19" customFormat="1" x14ac:dyDescent="0.3">
      <c r="A11" s="8" t="s">
        <v>6</v>
      </c>
      <c r="B11" s="9"/>
      <c r="C11" s="105" t="s">
        <v>19</v>
      </c>
      <c r="D11" s="7">
        <f>E11/E1/B3</f>
        <v>0.16917032298530699</v>
      </c>
      <c r="E11" s="72">
        <v>45139</v>
      </c>
      <c r="F11" s="13"/>
      <c r="G11" s="14"/>
    </row>
    <row r="12" spans="1:10" s="19" customFormat="1" x14ac:dyDescent="0.3">
      <c r="A12" s="8" t="s">
        <v>7</v>
      </c>
      <c r="B12" s="9"/>
      <c r="C12" s="105" t="s">
        <v>19</v>
      </c>
      <c r="D12" s="7">
        <f>E12/B3/E1</f>
        <v>1.7852886467933231</v>
      </c>
      <c r="E12" s="72">
        <v>476361</v>
      </c>
      <c r="F12" s="13"/>
      <c r="G12" s="14"/>
    </row>
    <row r="13" spans="1:10" s="19" customFormat="1" x14ac:dyDescent="0.3">
      <c r="A13" s="8" t="s">
        <v>34</v>
      </c>
      <c r="B13" s="9"/>
      <c r="C13" s="105" t="s">
        <v>35</v>
      </c>
      <c r="D13" s="7">
        <f>E13/E1/B3</f>
        <v>0</v>
      </c>
      <c r="E13" s="72"/>
      <c r="F13" s="13"/>
      <c r="G13" s="12"/>
    </row>
    <row r="14" spans="1:10" s="115" customFormat="1" x14ac:dyDescent="0.3">
      <c r="A14" s="8" t="s">
        <v>57</v>
      </c>
      <c r="B14" s="84"/>
      <c r="C14" s="113" t="s">
        <v>19</v>
      </c>
      <c r="D14" s="7">
        <f>E14/B3/E1</f>
        <v>2.7962067830332425E-2</v>
      </c>
      <c r="E14" s="72">
        <v>7461</v>
      </c>
      <c r="F14" s="11"/>
      <c r="G14" s="11"/>
      <c r="H14" s="46"/>
      <c r="I14" s="114"/>
      <c r="J14" s="114"/>
    </row>
    <row r="15" spans="1:10" s="19" customFormat="1" ht="46.8" x14ac:dyDescent="0.3">
      <c r="A15" s="6" t="s">
        <v>58</v>
      </c>
      <c r="B15" s="9" t="s">
        <v>12</v>
      </c>
      <c r="C15" s="105" t="s">
        <v>19</v>
      </c>
      <c r="D15" s="7">
        <f>E15/E1/B3</f>
        <v>5.3165031742062689</v>
      </c>
      <c r="E15" s="72">
        <f>33300*3.55*E1</f>
        <v>1418580</v>
      </c>
      <c r="F15" s="13"/>
      <c r="G15" s="14"/>
    </row>
    <row r="16" spans="1:10" s="19" customFormat="1" ht="31.8" thickBot="1" x14ac:dyDescent="0.35">
      <c r="A16" s="86" t="s">
        <v>52</v>
      </c>
      <c r="B16" s="65" t="s">
        <v>12</v>
      </c>
      <c r="C16" s="66" t="s">
        <v>19</v>
      </c>
      <c r="D16" s="67">
        <v>0.49</v>
      </c>
      <c r="E16" s="85">
        <f>D16*E1*B3</f>
        <v>130744.62239999999</v>
      </c>
      <c r="F16" s="13"/>
      <c r="G16" s="14"/>
    </row>
    <row r="17" spans="1:7" s="19" customFormat="1" x14ac:dyDescent="0.3">
      <c r="A17" s="87" t="s">
        <v>53</v>
      </c>
      <c r="B17" s="88"/>
      <c r="C17" s="88"/>
      <c r="D17" s="89">
        <f>E17/E1/B3</f>
        <v>3.6945487946890889</v>
      </c>
      <c r="E17" s="90">
        <f>E18+E19+E20+E21+E22+E23+E24+E25+E26+E27+E28+E29+E30+E31+E32</f>
        <v>985800.79</v>
      </c>
      <c r="F17" s="13"/>
      <c r="G17" s="14"/>
    </row>
    <row r="18" spans="1:7" s="21" customFormat="1" x14ac:dyDescent="0.3">
      <c r="A18" s="6" t="s">
        <v>77</v>
      </c>
      <c r="B18" s="9" t="s">
        <v>56</v>
      </c>
      <c r="C18" s="105" t="s">
        <v>19</v>
      </c>
      <c r="D18" s="10"/>
      <c r="E18" s="72">
        <f>1640.32+1999.99+1661.93+3222.81+2338.11+2340.11+2969.6</f>
        <v>16172.87</v>
      </c>
      <c r="F18" s="38"/>
      <c r="G18" s="17"/>
    </row>
    <row r="19" spans="1:7" s="21" customFormat="1" x14ac:dyDescent="0.3">
      <c r="A19" s="6" t="s">
        <v>82</v>
      </c>
      <c r="B19" s="9" t="s">
        <v>36</v>
      </c>
      <c r="C19" s="105" t="s">
        <v>19</v>
      </c>
      <c r="D19" s="10"/>
      <c r="E19" s="72">
        <v>4771.1400000000003</v>
      </c>
      <c r="F19" s="38"/>
      <c r="G19" s="17"/>
    </row>
    <row r="20" spans="1:7" s="21" customFormat="1" x14ac:dyDescent="0.3">
      <c r="A20" s="6" t="s">
        <v>73</v>
      </c>
      <c r="B20" s="9" t="s">
        <v>74</v>
      </c>
      <c r="C20" s="118" t="s">
        <v>19</v>
      </c>
      <c r="D20" s="10"/>
      <c r="E20" s="72">
        <v>23440.65</v>
      </c>
      <c r="F20" s="38"/>
      <c r="G20" s="17"/>
    </row>
    <row r="21" spans="1:7" s="30" customFormat="1" x14ac:dyDescent="0.3">
      <c r="A21" s="6" t="s">
        <v>59</v>
      </c>
      <c r="B21" s="9" t="s">
        <v>37</v>
      </c>
      <c r="C21" s="105" t="s">
        <v>19</v>
      </c>
      <c r="D21" s="10"/>
      <c r="E21" s="72">
        <v>6300</v>
      </c>
      <c r="F21" s="13"/>
      <c r="G21" s="14"/>
    </row>
    <row r="22" spans="1:7" s="30" customFormat="1" x14ac:dyDescent="0.3">
      <c r="A22" s="6" t="s">
        <v>67</v>
      </c>
      <c r="B22" s="9" t="s">
        <v>66</v>
      </c>
      <c r="C22" s="105" t="s">
        <v>19</v>
      </c>
      <c r="D22" s="10"/>
      <c r="E22" s="72">
        <f>21060+1800</f>
        <v>22860</v>
      </c>
      <c r="F22" s="13"/>
      <c r="G22" s="14"/>
    </row>
    <row r="23" spans="1:7" s="30" customFormat="1" x14ac:dyDescent="0.3">
      <c r="A23" s="6" t="s">
        <v>70</v>
      </c>
      <c r="B23" s="9" t="s">
        <v>60</v>
      </c>
      <c r="C23" s="105" t="s">
        <v>19</v>
      </c>
      <c r="D23" s="10"/>
      <c r="E23" s="72">
        <v>86400</v>
      </c>
      <c r="F23" s="13"/>
      <c r="G23" s="14"/>
    </row>
    <row r="24" spans="1:7" s="30" customFormat="1" x14ac:dyDescent="0.3">
      <c r="A24" s="6" t="s">
        <v>69</v>
      </c>
      <c r="B24" s="9" t="s">
        <v>63</v>
      </c>
      <c r="C24" s="105" t="s">
        <v>19</v>
      </c>
      <c r="D24" s="10"/>
      <c r="E24" s="72">
        <f>220091.3+220091.3</f>
        <v>440182.6</v>
      </c>
      <c r="F24" s="13"/>
      <c r="G24" s="14"/>
    </row>
    <row r="25" spans="1:7" s="21" customFormat="1" x14ac:dyDescent="0.3">
      <c r="A25" s="6" t="s">
        <v>75</v>
      </c>
      <c r="B25" s="9" t="s">
        <v>76</v>
      </c>
      <c r="C25" s="105" t="s">
        <v>19</v>
      </c>
      <c r="D25" s="10"/>
      <c r="E25" s="72">
        <f>48000+36000+36000</f>
        <v>120000</v>
      </c>
      <c r="F25" s="38"/>
      <c r="G25" s="17"/>
    </row>
    <row r="26" spans="1:7" s="30" customFormat="1" ht="15.75" customHeight="1" x14ac:dyDescent="0.3">
      <c r="A26" s="6" t="s">
        <v>61</v>
      </c>
      <c r="B26" s="9" t="s">
        <v>16</v>
      </c>
      <c r="C26" s="105" t="s">
        <v>19</v>
      </c>
      <c r="D26" s="10"/>
      <c r="E26" s="72">
        <v>145561.81</v>
      </c>
      <c r="F26" s="13"/>
      <c r="G26" s="14"/>
    </row>
    <row r="27" spans="1:7" s="30" customFormat="1" x14ac:dyDescent="0.3">
      <c r="A27" s="6" t="s">
        <v>62</v>
      </c>
      <c r="B27" s="9" t="s">
        <v>16</v>
      </c>
      <c r="C27" s="105" t="s">
        <v>19</v>
      </c>
      <c r="D27" s="10"/>
      <c r="E27" s="72">
        <v>19595.21</v>
      </c>
      <c r="F27" s="13"/>
      <c r="G27" s="14"/>
    </row>
    <row r="28" spans="1:7" s="30" customFormat="1" x14ac:dyDescent="0.3">
      <c r="A28" s="6" t="s">
        <v>65</v>
      </c>
      <c r="B28" s="9" t="s">
        <v>16</v>
      </c>
      <c r="C28" s="116" t="s">
        <v>19</v>
      </c>
      <c r="D28" s="10"/>
      <c r="E28" s="72">
        <v>11303.95</v>
      </c>
      <c r="F28" s="13"/>
      <c r="G28" s="14"/>
    </row>
    <row r="29" spans="1:7" s="30" customFormat="1" x14ac:dyDescent="0.3">
      <c r="A29" s="6" t="s">
        <v>68</v>
      </c>
      <c r="B29" s="9" t="s">
        <v>16</v>
      </c>
      <c r="C29" s="116" t="s">
        <v>19</v>
      </c>
      <c r="D29" s="10"/>
      <c r="E29" s="72">
        <v>6724.77</v>
      </c>
      <c r="F29" s="13"/>
      <c r="G29" s="14"/>
    </row>
    <row r="30" spans="1:7" s="30" customFormat="1" x14ac:dyDescent="0.3">
      <c r="A30" s="6" t="s">
        <v>71</v>
      </c>
      <c r="B30" s="9" t="s">
        <v>32</v>
      </c>
      <c r="C30" s="117" t="s">
        <v>19</v>
      </c>
      <c r="D30" s="10"/>
      <c r="E30" s="72">
        <v>33015.26</v>
      </c>
      <c r="F30" s="13"/>
      <c r="G30" s="14"/>
    </row>
    <row r="31" spans="1:7" s="30" customFormat="1" x14ac:dyDescent="0.3">
      <c r="A31" s="6" t="s">
        <v>72</v>
      </c>
      <c r="B31" s="9" t="s">
        <v>32</v>
      </c>
      <c r="C31" s="117" t="s">
        <v>19</v>
      </c>
      <c r="D31" s="10"/>
      <c r="E31" s="72">
        <v>10317.030000000001</v>
      </c>
      <c r="F31" s="13"/>
      <c r="G31" s="14"/>
    </row>
    <row r="32" spans="1:7" s="30" customFormat="1" ht="16.2" thickBot="1" x14ac:dyDescent="0.35">
      <c r="A32" s="6" t="s">
        <v>64</v>
      </c>
      <c r="B32" s="9" t="s">
        <v>16</v>
      </c>
      <c r="C32" s="105" t="s">
        <v>19</v>
      </c>
      <c r="D32" s="10"/>
      <c r="E32" s="72">
        <v>39155.5</v>
      </c>
      <c r="F32" s="13"/>
      <c r="G32" s="14"/>
    </row>
    <row r="33" spans="1:10" s="24" customFormat="1" ht="16.2" thickBot="1" x14ac:dyDescent="0.35">
      <c r="A33" s="68" t="s">
        <v>54</v>
      </c>
      <c r="B33" s="69"/>
      <c r="C33" s="69" t="s">
        <v>19</v>
      </c>
      <c r="D33" s="83">
        <f>E33/E1/B3</f>
        <v>1.2739736972921956</v>
      </c>
      <c r="E33" s="108">
        <f>D53+D54</f>
        <v>339929</v>
      </c>
      <c r="F33" s="31"/>
      <c r="G33" s="29"/>
      <c r="H33" s="23"/>
      <c r="I33" s="23"/>
      <c r="J33" s="23"/>
    </row>
    <row r="34" spans="1:10" s="19" customFormat="1" ht="16.2" thickBot="1" x14ac:dyDescent="0.35">
      <c r="A34" s="68" t="s">
        <v>55</v>
      </c>
      <c r="B34" s="96" t="s">
        <v>12</v>
      </c>
      <c r="C34" s="69" t="s">
        <v>19</v>
      </c>
      <c r="D34" s="83">
        <v>0.2</v>
      </c>
      <c r="E34" s="108">
        <f>D34*E1*B3</f>
        <v>53365.152000000009</v>
      </c>
      <c r="F34" s="13"/>
      <c r="G34" s="12"/>
      <c r="H34" s="12"/>
      <c r="I34" s="12"/>
    </row>
    <row r="35" spans="1:10" s="19" customFormat="1" ht="16.2" thickBot="1" x14ac:dyDescent="0.35">
      <c r="A35" s="92" t="s">
        <v>8</v>
      </c>
      <c r="B35" s="93"/>
      <c r="C35" s="94" t="str">
        <f>C33</f>
        <v>руб</v>
      </c>
      <c r="D35" s="95">
        <f>D8+D9+D15+D16+D17+D33+D34</f>
        <v>20.143865316452203</v>
      </c>
      <c r="E35" s="107">
        <f>E8+E9+E15+E16+E17+E33+E34</f>
        <v>5374902.1723999996</v>
      </c>
      <c r="F35" s="39"/>
      <c r="G35" s="18"/>
    </row>
    <row r="36" spans="1:10" s="24" customFormat="1" ht="16.2" thickBot="1" x14ac:dyDescent="0.35">
      <c r="A36" s="131" t="s">
        <v>26</v>
      </c>
      <c r="B36" s="132"/>
      <c r="C36" s="132"/>
      <c r="D36" s="48" t="s">
        <v>28</v>
      </c>
      <c r="E36" s="49" t="s">
        <v>29</v>
      </c>
      <c r="F36" s="28"/>
      <c r="G36" s="31"/>
      <c r="H36" s="50"/>
      <c r="I36" s="23"/>
      <c r="J36" s="23"/>
    </row>
    <row r="37" spans="1:10" s="55" customFormat="1" x14ac:dyDescent="0.3">
      <c r="A37" s="40" t="s">
        <v>51</v>
      </c>
      <c r="B37" s="26"/>
      <c r="C37" s="53" t="s">
        <v>19</v>
      </c>
      <c r="D37" s="123">
        <v>110057</v>
      </c>
      <c r="E37" s="73"/>
      <c r="F37" s="41"/>
      <c r="G37" s="54"/>
    </row>
    <row r="38" spans="1:10" s="55" customFormat="1" x14ac:dyDescent="0.3">
      <c r="A38" s="8" t="s">
        <v>13</v>
      </c>
      <c r="B38" s="25"/>
      <c r="C38" s="56" t="s">
        <v>19</v>
      </c>
      <c r="D38" s="106">
        <f>46586/12*E1</f>
        <v>46586</v>
      </c>
      <c r="E38" s="74"/>
      <c r="F38" s="41"/>
      <c r="G38" s="54"/>
    </row>
    <row r="39" spans="1:10" s="55" customFormat="1" x14ac:dyDescent="0.3">
      <c r="A39" s="8" t="s">
        <v>31</v>
      </c>
      <c r="B39" s="25"/>
      <c r="C39" s="56" t="str">
        <f>C38</f>
        <v>руб</v>
      </c>
      <c r="D39" s="106"/>
      <c r="E39" s="74"/>
      <c r="F39" s="41"/>
      <c r="G39" s="64"/>
    </row>
    <row r="40" spans="1:10" s="59" customFormat="1" x14ac:dyDescent="0.3">
      <c r="A40" s="8" t="s">
        <v>38</v>
      </c>
      <c r="B40" s="25"/>
      <c r="C40" s="56" t="s">
        <v>19</v>
      </c>
      <c r="D40" s="106">
        <f>23436.75+21286.47+12565.68</f>
        <v>57288.9</v>
      </c>
      <c r="E40" s="74"/>
      <c r="F40" s="42"/>
      <c r="G40" s="57"/>
      <c r="H40" s="58"/>
      <c r="I40" s="58"/>
      <c r="J40" s="58"/>
    </row>
    <row r="41" spans="1:10" s="55" customFormat="1" x14ac:dyDescent="0.3">
      <c r="A41" s="8" t="s">
        <v>30</v>
      </c>
      <c r="B41" s="25"/>
      <c r="C41" s="56" t="s">
        <v>19</v>
      </c>
      <c r="D41" s="106">
        <f>B5</f>
        <v>5302004.17</v>
      </c>
      <c r="E41" s="74"/>
      <c r="F41" s="43"/>
      <c r="G41" s="54"/>
    </row>
    <row r="42" spans="1:10" s="55" customFormat="1" x14ac:dyDescent="0.3">
      <c r="A42" s="51" t="str">
        <f>A35</f>
        <v>итого расходы</v>
      </c>
      <c r="B42" s="52"/>
      <c r="C42" s="60" t="str">
        <f>C41</f>
        <v>руб</v>
      </c>
      <c r="D42" s="75"/>
      <c r="E42" s="76">
        <f>E35</f>
        <v>5374902.1723999996</v>
      </c>
      <c r="F42" s="43"/>
      <c r="G42" s="54"/>
    </row>
    <row r="43" spans="1:10" s="63" customFormat="1" ht="16.8" thickBot="1" x14ac:dyDescent="0.35">
      <c r="A43" s="44" t="s">
        <v>15</v>
      </c>
      <c r="B43" s="32"/>
      <c r="C43" s="61" t="s">
        <v>19</v>
      </c>
      <c r="D43" s="77">
        <f>D37+D38+D39+D40+D41-E42</f>
        <v>141033.89760000072</v>
      </c>
      <c r="E43" s="78"/>
      <c r="F43" s="45"/>
      <c r="G43" s="62"/>
    </row>
    <row r="44" spans="1:10" s="19" customFormat="1" x14ac:dyDescent="0.3">
      <c r="A44" s="128" t="s">
        <v>47</v>
      </c>
      <c r="B44" s="129"/>
      <c r="C44" s="129"/>
      <c r="D44" s="129"/>
      <c r="E44" s="130"/>
      <c r="F44" s="46"/>
      <c r="G44" s="13"/>
      <c r="H44" s="13"/>
      <c r="I44" s="12"/>
      <c r="J44" s="12"/>
    </row>
    <row r="45" spans="1:10" s="30" customFormat="1" x14ac:dyDescent="0.3">
      <c r="A45" s="33" t="s">
        <v>24</v>
      </c>
      <c r="B45" s="126" t="s">
        <v>39</v>
      </c>
      <c r="C45" s="126" t="s">
        <v>27</v>
      </c>
      <c r="D45" s="133"/>
      <c r="E45" s="134"/>
      <c r="F45" s="13"/>
      <c r="G45" s="13"/>
      <c r="H45" s="13"/>
      <c r="I45" s="12"/>
      <c r="J45" s="12"/>
    </row>
    <row r="46" spans="1:10" s="30" customFormat="1" ht="62.4" x14ac:dyDescent="0.3">
      <c r="A46" s="6"/>
      <c r="B46" s="127"/>
      <c r="C46" s="109" t="s">
        <v>40</v>
      </c>
      <c r="D46" s="109" t="s">
        <v>41</v>
      </c>
      <c r="E46" s="81" t="s">
        <v>33</v>
      </c>
      <c r="F46" s="13"/>
      <c r="G46" s="13"/>
      <c r="H46" s="13"/>
      <c r="I46" s="12"/>
      <c r="J46" s="12"/>
    </row>
    <row r="47" spans="1:10" s="19" customFormat="1" ht="15.75" customHeight="1" x14ac:dyDescent="0.3">
      <c r="A47" s="22" t="s">
        <v>48</v>
      </c>
      <c r="B47" s="70">
        <v>4894409</v>
      </c>
      <c r="C47" s="70">
        <v>4894410</v>
      </c>
      <c r="D47" s="70"/>
      <c r="E47" s="71"/>
      <c r="F47" s="47"/>
      <c r="G47" s="13"/>
      <c r="H47" s="13"/>
      <c r="I47" s="12"/>
      <c r="J47" s="12"/>
    </row>
    <row r="48" spans="1:10" s="19" customFormat="1" ht="15.75" customHeight="1" x14ac:dyDescent="0.3">
      <c r="A48" s="22" t="s">
        <v>49</v>
      </c>
      <c r="B48" s="70">
        <v>2120085</v>
      </c>
      <c r="C48" s="70">
        <v>2020993</v>
      </c>
      <c r="D48" s="70">
        <v>145375</v>
      </c>
      <c r="E48" s="71"/>
      <c r="F48" s="47"/>
      <c r="G48" s="13"/>
      <c r="H48" s="13"/>
      <c r="I48" s="12"/>
      <c r="J48" s="12"/>
    </row>
    <row r="49" spans="1:10" s="19" customFormat="1" ht="15.75" customHeight="1" x14ac:dyDescent="0.3">
      <c r="A49" s="22" t="s">
        <v>42</v>
      </c>
      <c r="B49" s="70">
        <v>523405</v>
      </c>
      <c r="C49" s="70">
        <v>508708</v>
      </c>
      <c r="D49" s="70">
        <v>19076</v>
      </c>
      <c r="E49" s="71"/>
      <c r="F49" s="47"/>
      <c r="G49" s="13"/>
      <c r="H49" s="13"/>
      <c r="I49" s="12"/>
      <c r="J49" s="12"/>
    </row>
    <row r="50" spans="1:10" s="19" customFormat="1" ht="15.75" customHeight="1" x14ac:dyDescent="0.3">
      <c r="A50" s="22" t="s">
        <v>43</v>
      </c>
      <c r="B50" s="70">
        <v>932512</v>
      </c>
      <c r="C50" s="70">
        <v>896519</v>
      </c>
      <c r="D50" s="70">
        <v>44216</v>
      </c>
      <c r="E50" s="71"/>
      <c r="F50" s="47"/>
      <c r="G50" s="13"/>
      <c r="H50" s="13"/>
      <c r="I50" s="12"/>
      <c r="J50" s="12"/>
    </row>
    <row r="51" spans="1:10" s="19" customFormat="1" ht="15.75" customHeight="1" x14ac:dyDescent="0.3">
      <c r="A51" s="22" t="s">
        <v>44</v>
      </c>
      <c r="B51" s="70">
        <v>1884965</v>
      </c>
      <c r="C51" s="70">
        <v>1694765</v>
      </c>
      <c r="D51" s="70">
        <v>370160</v>
      </c>
      <c r="E51" s="71">
        <v>53</v>
      </c>
      <c r="F51" s="47"/>
      <c r="G51" s="13"/>
      <c r="H51" s="13"/>
      <c r="I51" s="12"/>
      <c r="J51" s="12"/>
    </row>
    <row r="52" spans="1:10" s="19" customFormat="1" ht="15.75" customHeight="1" thickBot="1" x14ac:dyDescent="0.35">
      <c r="A52" s="110" t="s">
        <v>50</v>
      </c>
      <c r="B52" s="111">
        <v>1059741</v>
      </c>
      <c r="C52" s="111">
        <v>1059774</v>
      </c>
      <c r="D52" s="111"/>
      <c r="E52" s="112"/>
      <c r="F52" s="47"/>
      <c r="G52" s="13"/>
      <c r="H52" s="13"/>
      <c r="I52" s="12"/>
      <c r="J52" s="12"/>
    </row>
    <row r="53" spans="1:10" s="19" customFormat="1" ht="16.2" thickBot="1" x14ac:dyDescent="0.35">
      <c r="A53" s="27" t="s">
        <v>25</v>
      </c>
      <c r="B53" s="79">
        <f>SUM(B47:B52)</f>
        <v>11415117</v>
      </c>
      <c r="C53" s="79">
        <f>SUM(C47:C52)</f>
        <v>11075169</v>
      </c>
      <c r="D53" s="79">
        <f>SUM(D47:D52)</f>
        <v>578827</v>
      </c>
      <c r="E53" s="80">
        <f>SUM(E47:E51)</f>
        <v>53</v>
      </c>
      <c r="F53" s="82"/>
    </row>
    <row r="54" spans="1:10" s="55" customFormat="1" ht="15.75" customHeight="1" thickBot="1" x14ac:dyDescent="0.35">
      <c r="A54" s="97" t="s">
        <v>45</v>
      </c>
      <c r="B54" s="98"/>
      <c r="C54" s="98"/>
      <c r="D54" s="98">
        <f>B48+B49+B50+B51-C48-C49-C50-C51-D48-D49-D50-D51-E51</f>
        <v>-238898</v>
      </c>
      <c r="E54" s="99"/>
      <c r="F54" s="121"/>
    </row>
    <row r="55" spans="1:10" s="1" customFormat="1" ht="16.2" x14ac:dyDescent="0.3">
      <c r="A55" s="124" t="s">
        <v>78</v>
      </c>
      <c r="B55" s="125"/>
      <c r="C55" s="125"/>
      <c r="D55" s="82" t="s">
        <v>46</v>
      </c>
      <c r="E55" s="100">
        <v>8163.5</v>
      </c>
      <c r="F55" s="2"/>
      <c r="G55" s="19"/>
      <c r="H55" s="19"/>
    </row>
    <row r="56" spans="1:10" s="19" customFormat="1" ht="16.2" x14ac:dyDescent="0.3">
      <c r="A56" s="124" t="s">
        <v>79</v>
      </c>
      <c r="B56" s="125"/>
      <c r="C56" s="125"/>
      <c r="D56" s="82" t="s">
        <v>46</v>
      </c>
      <c r="E56" s="100">
        <v>7424.78</v>
      </c>
      <c r="F56" s="13"/>
      <c r="G56" s="14"/>
    </row>
    <row r="57" spans="1:10" s="19" customFormat="1" ht="16.2" x14ac:dyDescent="0.3">
      <c r="A57" s="119" t="s">
        <v>80</v>
      </c>
      <c r="B57" s="120"/>
      <c r="C57" s="120"/>
      <c r="D57" s="82" t="s">
        <v>46</v>
      </c>
      <c r="E57" s="100">
        <v>0</v>
      </c>
      <c r="F57" s="13"/>
      <c r="G57" s="14"/>
    </row>
    <row r="58" spans="1:10" ht="16.2" x14ac:dyDescent="0.3">
      <c r="A58" s="101" t="s">
        <v>81</v>
      </c>
      <c r="B58" s="102"/>
      <c r="C58" s="102"/>
      <c r="D58" s="103" t="s">
        <v>46</v>
      </c>
      <c r="E58" s="104">
        <f>E56-E57</f>
        <v>7424.78</v>
      </c>
    </row>
    <row r="59" spans="1:10" x14ac:dyDescent="0.3">
      <c r="A59" s="11" t="s">
        <v>9</v>
      </c>
    </row>
  </sheetData>
  <mergeCells count="6">
    <mergeCell ref="A56:C56"/>
    <mergeCell ref="B45:B46"/>
    <mergeCell ref="A44:E44"/>
    <mergeCell ref="A36:C36"/>
    <mergeCell ref="C45:E45"/>
    <mergeCell ref="A55:C55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2020-02-19T11:22:12Z</cp:lastPrinted>
  <dcterms:created xsi:type="dcterms:W3CDTF">2016-04-22T06:39:22Z</dcterms:created>
  <dcterms:modified xsi:type="dcterms:W3CDTF">2020-03-05T10:49:58Z</dcterms:modified>
</cp:coreProperties>
</file>