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9\"/>
    </mc:Choice>
  </mc:AlternateContent>
  <bookViews>
    <workbookView xWindow="360" yWindow="48" windowWidth="17400" windowHeight="10116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15" i="1" l="1"/>
  <c r="D9" i="1"/>
  <c r="E18" i="1" l="1"/>
  <c r="E53" i="1" l="1"/>
  <c r="E19" i="1" l="1"/>
  <c r="D34" i="1" l="1"/>
  <c r="D32" i="1" l="1"/>
  <c r="E22" i="1" l="1"/>
  <c r="E24" i="1" l="1"/>
  <c r="D48" i="1" l="1"/>
  <c r="D47" i="1"/>
  <c r="E28" i="1" s="1"/>
  <c r="D28" i="1" s="1"/>
  <c r="D14" i="1" l="1"/>
  <c r="E20" i="1" l="1"/>
  <c r="E47" i="1" l="1"/>
  <c r="C47" i="1"/>
  <c r="B47" i="1"/>
  <c r="D35" i="1" l="1"/>
  <c r="D13" i="1"/>
  <c r="A36" i="1"/>
  <c r="E17" i="1"/>
  <c r="D11" i="1" l="1"/>
  <c r="E16" i="1" l="1"/>
  <c r="D15" i="1" l="1"/>
  <c r="D12" i="1" l="1"/>
  <c r="D10" i="1"/>
  <c r="E8" i="1"/>
  <c r="D18" i="1" l="1"/>
  <c r="D29" i="1" l="1"/>
  <c r="E9" i="1"/>
  <c r="E29" i="1" s="1"/>
  <c r="E36" i="1" s="1"/>
  <c r="D37" i="1" s="1"/>
</calcChain>
</file>

<file path=xl/sharedStrings.xml><?xml version="1.0" encoding="utf-8"?>
<sst xmlns="http://schemas.openxmlformats.org/spreadsheetml/2006/main" count="110" uniqueCount="74">
  <si>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</si>
  <si>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</si>
  <si>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</si>
  <si>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</si>
  <si>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</si>
  <si>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</si>
  <si>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</si>
  <si>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</si>
  <si>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</si>
  <si>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</si>
  <si>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</si>
  <si>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</si>
  <si>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</si>
  <si>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Лебедева, д.7</t>
  </si>
  <si>
    <t>июнь</t>
  </si>
  <si>
    <t>Остаток средств на конец периода (+ есть средства, -задолженность)</t>
  </si>
  <si>
    <t>октябрь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</si>
  <si>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</si>
  <si>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</si>
  <si>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</si>
  <si>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</si>
  <si>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</si>
  <si>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</t>
  </si>
  <si>
    <t>Площадь дома, м2</t>
  </si>
  <si>
    <t>Ресурсоснабжающая организация (РСО)</t>
  </si>
  <si>
    <t>ИТОГО</t>
  </si>
  <si>
    <t>Финансовый счет дома</t>
  </si>
  <si>
    <t>Всего начислено УК Атал</t>
  </si>
  <si>
    <t>Приход,руб</t>
  </si>
  <si>
    <t>Расход,руб</t>
  </si>
  <si>
    <t>Начислено собственникам</t>
  </si>
  <si>
    <t>руб.</t>
  </si>
  <si>
    <t>Получено средств от сдачи металлолома</t>
  </si>
  <si>
    <t>прочим потребит. и на производ. нужды</t>
  </si>
  <si>
    <t>*электроизмерительные работы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</si>
  <si>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</si>
  <si>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</si>
  <si>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</si>
  <si>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</si>
  <si>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</si>
  <si>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</si>
  <si>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</si>
  <si>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</si>
  <si>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тыс.руб.</t>
  </si>
  <si>
    <t>Отчет по предоставлению коммунальных услуг по жилым помещениям за 2019 г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</si>
  <si>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</si>
  <si>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</si>
  <si>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</si>
  <si>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>Остаток средств на 01/01/2019 г (+ есть средства, -задолженность)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</si>
  <si>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</si>
  <si>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 Обслуживание спецсчета</t>
  </si>
  <si>
    <t>6.Работы по ремонту общедомового имущества всего, в т.ч.</t>
  </si>
  <si>
    <t>7. Расходы на коммун.услуги в целях содержания общего имущества дома</t>
  </si>
  <si>
    <t>Тариф на 1 кв.м., руб</t>
  </si>
  <si>
    <t>ремонт и обследование лифтов п 5</t>
  </si>
  <si>
    <t>работы на общедомовой системе канализации кв.86,184</t>
  </si>
  <si>
    <t>апр,июнь</t>
  </si>
  <si>
    <t>ремонт ливневки п.2</t>
  </si>
  <si>
    <t>*дератизация и дезинсекция мест общего пользования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</si>
  <si>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</si>
  <si>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авг,сент</t>
  </si>
  <si>
    <t>работы по технич.диагностированию внутридомов.газового оборудования</t>
  </si>
  <si>
    <t>работы на общедомовой системе ГВС подвал п.1</t>
  </si>
  <si>
    <t>ремонт и восстановление межпанельных швов кв.4,15,31,146а,162,165,170,161</t>
  </si>
  <si>
    <t>июнь,окт</t>
  </si>
  <si>
    <t>замена двери входа на чердак п. 1,3</t>
  </si>
  <si>
    <t>работы на общедомовой системе электроснабжения п.1,2</t>
  </si>
  <si>
    <t>апр,дек</t>
  </si>
  <si>
    <t>изготовление и установка пластиковых окон в п.4,1</t>
  </si>
  <si>
    <t>Начислено взносов на капит.ремонт по состоянию на 01.01.2020г</t>
  </si>
  <si>
    <t>Поступило взносов на капит.ремонт по состоянию на 01.01.2020г</t>
  </si>
  <si>
    <t>Израсходовано на капремонт со спецсчета в 2019 г</t>
  </si>
  <si>
    <t>Остаток средств на спецсчете на 01.01.2020 г</t>
  </si>
  <si>
    <t xml:space="preserve">Израсходовано на капремонт со спецсчета в 2018 г (капитальный ремонт кровли)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</si>
</sst>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4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vertical="top" wrapText="1"/>
    </xf>
    <xf numFmtId="0" fontId="3" fillId="0" borderId="0" xfId="0" applyFont="1" applyFill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4" fillId="0" borderId="0" xfId="0" applyFont="1"/>
    <xf numFmtId="0" fontId="4" fillId="0" borderId="2" xfId="0" applyNumberFormat="1" applyFont="1" applyFill="1" applyBorder="1" applyAlignment="1">
      <alignment vertical="top" wrapText="1"/>
    </xf>
    <xf numFmtId="1" fontId="3" fillId="0" borderId="0" xfId="0" applyNumberFormat="1" applyFont="1" applyFill="1"/>
    <xf numFmtId="0" fontId="5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5" fillId="0" borderId="16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1" fontId="5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Alignment="1">
      <alignment vertical="top"/>
    </xf>
    <xf numFmtId="0" fontId="0" fillId="0" borderId="0" xfId="0" applyFont="1" applyFill="1"/>
    <xf numFmtId="0" fontId="3" fillId="2" borderId="20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/>
    <xf numFmtId="0" fontId="9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65" fontId="4" fillId="0" borderId="1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 wrapText="1"/>
    </xf>
    <xf numFmtId="165" fontId="4" fillId="0" borderId="12" xfId="1" applyNumberFormat="1" applyFont="1" applyFill="1" applyBorder="1" applyAlignment="1">
      <alignment vertical="top" wrapText="1"/>
    </xf>
    <xf numFmtId="165" fontId="5" fillId="0" borderId="3" xfId="1" applyNumberFormat="1" applyFont="1" applyFill="1" applyBorder="1" applyAlignment="1">
      <alignment vertical="top" wrapText="1"/>
    </xf>
    <xf numFmtId="165" fontId="5" fillId="0" borderId="11" xfId="1" applyNumberFormat="1" applyFont="1" applyFill="1" applyBorder="1" applyAlignment="1">
      <alignment vertical="top" wrapText="1"/>
    </xf>
    <xf numFmtId="165" fontId="5" fillId="0" borderId="12" xfId="1" applyNumberFormat="1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center" vertical="top" wrapText="1"/>
    </xf>
    <xf numFmtId="165" fontId="7" fillId="2" borderId="14" xfId="1" applyNumberFormat="1" applyFont="1" applyFill="1" applyBorder="1" applyAlignment="1">
      <alignment vertical="top" wrapText="1"/>
    </xf>
    <xf numFmtId="165" fontId="7" fillId="2" borderId="15" xfId="1" applyNumberFormat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2" fontId="3" fillId="2" borderId="7" xfId="0" applyNumberFormat="1" applyFont="1" applyFill="1" applyBorder="1" applyAlignment="1">
      <alignment vertical="top" wrapText="1"/>
    </xf>
    <xf numFmtId="165" fontId="3" fillId="2" borderId="8" xfId="1" applyNumberFormat="1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1" fontId="3" fillId="2" borderId="14" xfId="0" applyNumberFormat="1" applyFont="1" applyFill="1" applyBorder="1" applyAlignment="1">
      <alignment vertical="top" wrapText="1"/>
    </xf>
    <xf numFmtId="2" fontId="3" fillId="2" borderId="15" xfId="0" applyNumberFormat="1" applyFont="1" applyFill="1" applyBorder="1" applyAlignment="1">
      <alignment vertical="top" wrapText="1"/>
    </xf>
    <xf numFmtId="165" fontId="3" fillId="2" borderId="15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top"/>
    </xf>
    <xf numFmtId="165" fontId="3" fillId="0" borderId="15" xfId="1" applyNumberFormat="1" applyFont="1" applyFill="1" applyBorder="1" applyAlignment="1">
      <alignment vertical="top"/>
    </xf>
    <xf numFmtId="0" fontId="5" fillId="0" borderId="22" xfId="0" applyFont="1" applyFill="1" applyBorder="1" applyAlignment="1">
      <alignment vertical="top" wrapText="1"/>
    </xf>
    <xf numFmtId="165" fontId="5" fillId="0" borderId="23" xfId="1" applyNumberFormat="1" applyFont="1" applyFill="1" applyBorder="1" applyAlignment="1">
      <alignment vertical="top"/>
    </xf>
    <xf numFmtId="165" fontId="5" fillId="0" borderId="24" xfId="1" applyNumberFormat="1" applyFont="1" applyFill="1" applyBorder="1" applyAlignment="1">
      <alignment vertical="top"/>
    </xf>
    <xf numFmtId="166" fontId="7" fillId="0" borderId="0" xfId="1" applyNumberFormat="1" applyFont="1" applyFill="1" applyAlignment="1">
      <alignment vertical="top" wrapText="1"/>
    </xf>
    <xf numFmtId="0" fontId="5" fillId="0" borderId="0" xfId="0" applyFont="1"/>
    <xf numFmtId="0" fontId="8" fillId="0" borderId="0" xfId="0" applyFont="1"/>
    <xf numFmtId="0" fontId="4" fillId="0" borderId="1" xfId="0" applyFont="1" applyFill="1" applyBorder="1" applyAlignment="1">
      <alignment horizontal="center" vertical="top" wrapText="1"/>
    </xf>
    <xf numFmtId="165" fontId="5" fillId="0" borderId="18" xfId="1" applyNumberFormat="1" applyFont="1" applyFill="1" applyBorder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/>
    <xf numFmtId="0" fontId="5" fillId="2" borderId="0" xfId="0" applyFont="1" applyFill="1" applyAlignment="1">
      <alignment vertical="top" wrapText="1"/>
    </xf>
    <xf numFmtId="166" fontId="7" fillId="2" borderId="0" xfId="1" applyNumberFormat="1" applyFont="1" applyFill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vertical="top" wrapText="1"/>
    </xf>
    <xf numFmtId="165" fontId="4" fillId="0" borderId="4" xfId="1" applyNumberFormat="1" applyFont="1" applyFill="1" applyBorder="1" applyAlignment="1">
      <alignment vertical="top"/>
    </xf>
    <xf numFmtId="165" fontId="4" fillId="0" borderId="5" xfId="1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0" fillId="0" borderId="0" xfId="0" applyFill="1" applyBorder="1"/>
    <xf numFmtId="1" fontId="4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Alignment="1"/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vertical="top" wrapText="1"/>
    </xf>
    <xf numFmtId="165" fontId="4" fillId="0" borderId="15" xfId="1" applyNumberFormat="1" applyFont="1" applyFill="1" applyBorder="1" applyAlignment="1">
      <alignment vertical="top" wrapText="1"/>
    </xf>
    <xf numFmtId="165" fontId="3" fillId="0" borderId="0" xfId="1" applyNumberFormat="1" applyFont="1" applyFill="1" applyAlignment="1">
      <alignment horizontal="right" vertical="top" wrapText="1"/>
    </xf>
    <xf numFmtId="165" fontId="5" fillId="0" borderId="17" xfId="1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Alignment="1"/>
    <xf numFmtId="0" fontId="3" fillId="0" borderId="6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zoomScale="75" zoomScaleNormal="75" workbookViewId="0">
      <selection activeCell="F41" sqref="F41:G50"/>
    </sheetView>
  </sheetViews>
  <sheetFormatPr defaultRowHeight="15.6" x14ac:dyDescent="0.3"/>
  <cols>
    <col min="1" max="1" width="79.6640625" style="5" customWidth="1"/>
    <col min="2" max="2" width="14.44140625" style="5" customWidth="1"/>
    <col min="3" max="3" width="13.5546875" style="5" customWidth="1"/>
    <col min="4" max="4" width="13.44140625" style="5" customWidth="1"/>
    <col min="5" max="5" width="14.109375" style="5" customWidth="1"/>
    <col min="6" max="6" width="11.88671875" style="19" bestFit="1" customWidth="1"/>
    <col min="7" max="7" width="9.109375" style="18"/>
    <col min="8" max="9" width="9.109375" style="20"/>
  </cols>
  <sheetData>
    <row r="1" spans="1:10" s="2" customFormat="1" ht="31.2" x14ac:dyDescent="0.3">
      <c r="A1" s="36" t="s">
        <v>9</v>
      </c>
      <c r="B1" s="5"/>
      <c r="C1" s="5">
        <v>2019</v>
      </c>
      <c r="D1" s="37" t="s">
        <v>19</v>
      </c>
      <c r="E1" s="37">
        <v>12</v>
      </c>
      <c r="F1" s="19"/>
      <c r="G1" s="18"/>
      <c r="H1" s="18"/>
      <c r="I1" s="18"/>
    </row>
    <row r="2" spans="1:10" s="2" customFormat="1" x14ac:dyDescent="0.3">
      <c r="A2" s="38" t="s">
        <v>13</v>
      </c>
      <c r="B2" s="5"/>
      <c r="C2" s="5"/>
      <c r="D2" s="5"/>
      <c r="E2" s="5"/>
      <c r="F2" s="19"/>
      <c r="G2" s="18"/>
      <c r="H2" s="18"/>
      <c r="I2" s="18"/>
    </row>
    <row r="3" spans="1:10" s="2" customFormat="1" x14ac:dyDescent="0.3">
      <c r="A3" s="5" t="s">
        <v>23</v>
      </c>
      <c r="B3" s="5">
        <v>10690.81</v>
      </c>
      <c r="C3" s="5"/>
      <c r="D3" s="5"/>
      <c r="E3" s="5"/>
      <c r="F3" s="19"/>
      <c r="G3" s="18"/>
      <c r="H3" s="18"/>
      <c r="I3" s="18"/>
    </row>
    <row r="4" spans="1:10" s="2" customFormat="1" x14ac:dyDescent="0.3">
      <c r="A4" s="5" t="s">
        <v>53</v>
      </c>
      <c r="B4" s="5">
        <v>18.579999999999998</v>
      </c>
      <c r="C4" s="5">
        <v>18.63</v>
      </c>
      <c r="D4" s="5"/>
      <c r="E4" s="5"/>
      <c r="F4" s="19"/>
      <c r="G4" s="18"/>
      <c r="H4" s="18"/>
      <c r="I4" s="18"/>
    </row>
    <row r="5" spans="1:10" s="2" customFormat="1" x14ac:dyDescent="0.3">
      <c r="A5" s="5" t="s">
        <v>20</v>
      </c>
      <c r="B5" s="115">
        <v>2386640</v>
      </c>
      <c r="C5" s="39"/>
      <c r="D5" s="39"/>
      <c r="E5" s="5"/>
      <c r="F5" s="39"/>
      <c r="G5" s="5"/>
      <c r="H5" s="18"/>
      <c r="I5" s="18"/>
    </row>
    <row r="6" spans="1:10" s="2" customFormat="1" ht="16.2" thickBot="1" x14ac:dyDescent="0.35">
      <c r="A6" s="5" t="s">
        <v>0</v>
      </c>
      <c r="B6" s="5">
        <v>98.8</v>
      </c>
      <c r="C6" s="5"/>
      <c r="D6" s="5"/>
      <c r="E6" s="5"/>
      <c r="F6" s="39"/>
      <c r="G6" s="18"/>
      <c r="H6" s="18"/>
      <c r="I6" s="18"/>
    </row>
    <row r="7" spans="1:10" s="3" customFormat="1" ht="63" customHeight="1" x14ac:dyDescent="0.3">
      <c r="A7" s="6" t="s">
        <v>1</v>
      </c>
      <c r="B7" s="8" t="s">
        <v>10</v>
      </c>
      <c r="C7" s="8" t="s">
        <v>17</v>
      </c>
      <c r="D7" s="8" t="s">
        <v>21</v>
      </c>
      <c r="E7" s="7" t="s">
        <v>18</v>
      </c>
      <c r="F7" s="9"/>
      <c r="G7" s="9"/>
      <c r="H7" s="9"/>
      <c r="I7" s="9"/>
    </row>
    <row r="8" spans="1:10" s="2" customFormat="1" ht="15.75" customHeight="1" x14ac:dyDescent="0.3">
      <c r="A8" s="10" t="s">
        <v>2</v>
      </c>
      <c r="B8" s="26" t="s">
        <v>11</v>
      </c>
      <c r="C8" s="63" t="s">
        <v>22</v>
      </c>
      <c r="D8" s="11">
        <v>1.02</v>
      </c>
      <c r="E8" s="67">
        <f>D8*B3*E1</f>
        <v>130855.51439999999</v>
      </c>
      <c r="F8" s="19"/>
      <c r="G8" s="18"/>
      <c r="H8" s="18"/>
      <c r="I8" s="18"/>
    </row>
    <row r="9" spans="1:10" s="2" customFormat="1" ht="46.8" x14ac:dyDescent="0.3">
      <c r="A9" s="10" t="s">
        <v>3</v>
      </c>
      <c r="B9" s="26" t="s">
        <v>11</v>
      </c>
      <c r="C9" s="63" t="s">
        <v>22</v>
      </c>
      <c r="D9" s="11">
        <f>5.4+D10+D11+D12+D13+D14+0.09</f>
        <v>7.7051735930205476</v>
      </c>
      <c r="E9" s="67">
        <f>D9*B3*E1</f>
        <v>988494.56279999996</v>
      </c>
      <c r="F9" s="19"/>
      <c r="G9" s="18"/>
      <c r="H9" s="18"/>
      <c r="I9" s="18"/>
    </row>
    <row r="10" spans="1:10" s="2" customFormat="1" x14ac:dyDescent="0.3">
      <c r="A10" s="12" t="s">
        <v>4</v>
      </c>
      <c r="B10" s="26"/>
      <c r="C10" s="63" t="s">
        <v>22</v>
      </c>
      <c r="D10" s="11">
        <f>E10/E1/B3</f>
        <v>0.13095359472294429</v>
      </c>
      <c r="E10" s="67">
        <v>16800</v>
      </c>
      <c r="F10" s="19"/>
      <c r="G10" s="18"/>
      <c r="H10" s="18"/>
      <c r="I10" s="18"/>
    </row>
    <row r="11" spans="1:10" s="2" customFormat="1" x14ac:dyDescent="0.3">
      <c r="A11" s="12" t="s">
        <v>5</v>
      </c>
      <c r="B11" s="26"/>
      <c r="C11" s="63" t="s">
        <v>22</v>
      </c>
      <c r="D11" s="11">
        <f>E11/E1/B3</f>
        <v>0.1759688929089564</v>
      </c>
      <c r="E11" s="67">
        <v>22575</v>
      </c>
      <c r="F11" s="19"/>
      <c r="G11" s="18"/>
      <c r="H11" s="18"/>
      <c r="I11" s="18"/>
    </row>
    <row r="12" spans="1:10" s="2" customFormat="1" x14ac:dyDescent="0.3">
      <c r="A12" s="12" t="s">
        <v>6</v>
      </c>
      <c r="B12" s="26"/>
      <c r="C12" s="63" t="s">
        <v>22</v>
      </c>
      <c r="D12" s="11">
        <f>E12/B3/E1</f>
        <v>1.8755594758488832</v>
      </c>
      <c r="E12" s="67">
        <v>240615</v>
      </c>
      <c r="F12" s="19"/>
      <c r="G12" s="18"/>
      <c r="H12" s="18"/>
      <c r="I12" s="18"/>
    </row>
    <row r="13" spans="1:10" s="2" customFormat="1" x14ac:dyDescent="0.3">
      <c r="A13" s="12" t="s">
        <v>34</v>
      </c>
      <c r="B13" s="26"/>
      <c r="C13" s="63" t="s">
        <v>31</v>
      </c>
      <c r="D13" s="11">
        <f>E13/E1/B3</f>
        <v>0</v>
      </c>
      <c r="E13" s="67"/>
      <c r="F13" s="19"/>
      <c r="G13" s="18"/>
    </row>
    <row r="14" spans="1:10" s="107" customFormat="1" x14ac:dyDescent="0.3">
      <c r="A14" s="12" t="s">
        <v>58</v>
      </c>
      <c r="B14" s="78"/>
      <c r="C14" s="105" t="s">
        <v>22</v>
      </c>
      <c r="D14" s="11">
        <f>E14/B3/E1</f>
        <v>3.2691629539763595E-2</v>
      </c>
      <c r="E14" s="67">
        <v>4194</v>
      </c>
      <c r="F14" s="17"/>
      <c r="G14" s="17"/>
      <c r="H14" s="47"/>
      <c r="I14" s="106"/>
      <c r="J14" s="106"/>
    </row>
    <row r="15" spans="1:10" s="2" customFormat="1" ht="46.8" x14ac:dyDescent="0.3">
      <c r="A15" s="10" t="s">
        <v>59</v>
      </c>
      <c r="B15" s="26" t="s">
        <v>11</v>
      </c>
      <c r="C15" s="63" t="s">
        <v>22</v>
      </c>
      <c r="D15" s="11">
        <f>E15/E1/B3</f>
        <v>5.2697597282151678</v>
      </c>
      <c r="E15" s="67">
        <f>16570*3.4*E1</f>
        <v>676056</v>
      </c>
      <c r="F15" s="19"/>
      <c r="G15" s="18"/>
      <c r="H15" s="18"/>
      <c r="I15" s="18"/>
    </row>
    <row r="16" spans="1:10" s="2" customFormat="1" ht="31.2" x14ac:dyDescent="0.3">
      <c r="A16" s="10" t="s">
        <v>49</v>
      </c>
      <c r="B16" s="26" t="s">
        <v>11</v>
      </c>
      <c r="C16" s="63" t="s">
        <v>22</v>
      </c>
      <c r="D16" s="11">
        <v>0.49</v>
      </c>
      <c r="E16" s="67">
        <f>D16*E1*B3</f>
        <v>62861.962799999994</v>
      </c>
      <c r="F16" s="19"/>
      <c r="G16" s="18"/>
      <c r="H16" s="18"/>
      <c r="I16" s="18"/>
    </row>
    <row r="17" spans="1:10" s="2" customFormat="1" ht="16.2" thickBot="1" x14ac:dyDescent="0.35">
      <c r="A17" s="27" t="s">
        <v>50</v>
      </c>
      <c r="B17" s="28" t="s">
        <v>11</v>
      </c>
      <c r="C17" s="29" t="s">
        <v>22</v>
      </c>
      <c r="D17" s="15">
        <v>0.2</v>
      </c>
      <c r="E17" s="68">
        <f>D17*E1*B3</f>
        <v>25657.944000000003</v>
      </c>
      <c r="F17" s="19"/>
      <c r="G17" s="18"/>
      <c r="H17" s="18"/>
      <c r="I17" s="18"/>
    </row>
    <row r="18" spans="1:10" s="2" customFormat="1" x14ac:dyDescent="0.3">
      <c r="A18" s="79" t="s">
        <v>51</v>
      </c>
      <c r="B18" s="80"/>
      <c r="C18" s="80"/>
      <c r="D18" s="81">
        <f>E18/E1/B3</f>
        <v>2.9723408859260116</v>
      </c>
      <c r="E18" s="82">
        <f>E19+E20+E21+E22+E23+E24+E25+E26+E27</f>
        <v>381320.77999999997</v>
      </c>
      <c r="F18" s="19"/>
      <c r="G18" s="18"/>
      <c r="H18" s="18"/>
      <c r="I18" s="18"/>
    </row>
    <row r="19" spans="1:10" s="4" customFormat="1" x14ac:dyDescent="0.3">
      <c r="A19" s="10" t="s">
        <v>68</v>
      </c>
      <c r="B19" s="26" t="s">
        <v>67</v>
      </c>
      <c r="C19" s="95" t="s">
        <v>22</v>
      </c>
      <c r="D19" s="14"/>
      <c r="E19" s="67">
        <f>119214.64+77451.21</f>
        <v>196665.85</v>
      </c>
      <c r="F19" s="40"/>
      <c r="G19" s="16"/>
      <c r="H19" s="16"/>
      <c r="I19" s="16"/>
    </row>
    <row r="20" spans="1:10" s="4" customFormat="1" x14ac:dyDescent="0.3">
      <c r="A20" s="10" t="s">
        <v>55</v>
      </c>
      <c r="B20" s="26" t="s">
        <v>56</v>
      </c>
      <c r="C20" s="95" t="s">
        <v>22</v>
      </c>
      <c r="D20" s="14"/>
      <c r="E20" s="67">
        <f>1562.95+1926.61</f>
        <v>3489.56</v>
      </c>
      <c r="F20" s="40"/>
      <c r="G20" s="16"/>
      <c r="H20" s="16"/>
      <c r="I20" s="16"/>
    </row>
    <row r="21" spans="1:10" s="49" customFormat="1" x14ac:dyDescent="0.3">
      <c r="A21" s="10" t="s">
        <v>54</v>
      </c>
      <c r="B21" s="26" t="s">
        <v>14</v>
      </c>
      <c r="C21" s="95" t="s">
        <v>22</v>
      </c>
      <c r="D21" s="14"/>
      <c r="E21" s="67">
        <v>12000</v>
      </c>
      <c r="F21" s="19"/>
      <c r="G21" s="18"/>
      <c r="H21" s="18"/>
      <c r="I21" s="18"/>
    </row>
    <row r="22" spans="1:10" s="49" customFormat="1" ht="15.75" customHeight="1" x14ac:dyDescent="0.3">
      <c r="A22" s="10" t="s">
        <v>63</v>
      </c>
      <c r="B22" s="26" t="s">
        <v>64</v>
      </c>
      <c r="C22" s="95" t="s">
        <v>22</v>
      </c>
      <c r="D22" s="14"/>
      <c r="E22" s="67">
        <f>6300+36540</f>
        <v>42840</v>
      </c>
      <c r="F22" s="19"/>
      <c r="G22" s="18"/>
      <c r="H22" s="18"/>
      <c r="I22" s="18"/>
    </row>
    <row r="23" spans="1:10" s="49" customFormat="1" x14ac:dyDescent="0.3">
      <c r="A23" s="10" t="s">
        <v>57</v>
      </c>
      <c r="B23" s="26" t="s">
        <v>14</v>
      </c>
      <c r="C23" s="95" t="s">
        <v>22</v>
      </c>
      <c r="D23" s="14"/>
      <c r="E23" s="67">
        <v>1868.04</v>
      </c>
      <c r="F23" s="19"/>
      <c r="G23" s="18"/>
      <c r="H23" s="18"/>
      <c r="I23" s="18"/>
    </row>
    <row r="24" spans="1:10" s="49" customFormat="1" x14ac:dyDescent="0.3">
      <c r="A24" s="10" t="s">
        <v>66</v>
      </c>
      <c r="B24" s="26" t="s">
        <v>60</v>
      </c>
      <c r="C24" s="95" t="s">
        <v>22</v>
      </c>
      <c r="D24" s="14"/>
      <c r="E24" s="67">
        <f>724.15+6517.45</f>
        <v>7241.5999999999995</v>
      </c>
      <c r="F24" s="19"/>
      <c r="G24" s="18"/>
      <c r="H24" s="18"/>
      <c r="I24" s="18"/>
    </row>
    <row r="25" spans="1:10" s="49" customFormat="1" x14ac:dyDescent="0.3">
      <c r="A25" s="10" t="s">
        <v>65</v>
      </c>
      <c r="B25" s="26" t="s">
        <v>16</v>
      </c>
      <c r="C25" s="95" t="s">
        <v>22</v>
      </c>
      <c r="D25" s="14"/>
      <c r="E25" s="67">
        <v>20240</v>
      </c>
      <c r="F25" s="19"/>
      <c r="G25" s="18"/>
      <c r="H25" s="18"/>
      <c r="I25" s="18"/>
    </row>
    <row r="26" spans="1:10" s="49" customFormat="1" x14ac:dyDescent="0.3">
      <c r="A26" s="10" t="s">
        <v>61</v>
      </c>
      <c r="B26" s="26" t="s">
        <v>16</v>
      </c>
      <c r="C26" s="95" t="s">
        <v>22</v>
      </c>
      <c r="D26" s="14"/>
      <c r="E26" s="67">
        <v>95040</v>
      </c>
      <c r="F26" s="19"/>
      <c r="G26" s="18"/>
      <c r="H26" s="18"/>
      <c r="I26" s="18"/>
    </row>
    <row r="27" spans="1:10" s="49" customFormat="1" ht="16.2" thickBot="1" x14ac:dyDescent="0.35">
      <c r="A27" s="27" t="s">
        <v>62</v>
      </c>
      <c r="B27" s="28" t="s">
        <v>16</v>
      </c>
      <c r="C27" s="29" t="s">
        <v>22</v>
      </c>
      <c r="D27" s="15"/>
      <c r="E27" s="68">
        <v>1935.73</v>
      </c>
      <c r="F27" s="19"/>
      <c r="G27" s="18"/>
      <c r="H27" s="18"/>
      <c r="I27" s="18"/>
    </row>
    <row r="28" spans="1:10" s="25" customFormat="1" ht="16.2" thickBot="1" x14ac:dyDescent="0.35">
      <c r="A28" s="111" t="s">
        <v>52</v>
      </c>
      <c r="B28" s="112"/>
      <c r="C28" s="112" t="s">
        <v>22</v>
      </c>
      <c r="D28" s="113">
        <f>E28/E1/B3</f>
        <v>1.0902806553790889</v>
      </c>
      <c r="E28" s="114">
        <f>D47+D48</f>
        <v>139871.79999999981</v>
      </c>
      <c r="F28" s="34"/>
      <c r="G28" s="33"/>
      <c r="H28" s="24"/>
      <c r="I28" s="24"/>
      <c r="J28" s="24"/>
    </row>
    <row r="29" spans="1:10" s="2" customFormat="1" ht="16.2" thickBot="1" x14ac:dyDescent="0.35">
      <c r="A29" s="83" t="s">
        <v>7</v>
      </c>
      <c r="B29" s="84"/>
      <c r="C29" s="84"/>
      <c r="D29" s="85">
        <f>D8+D9+D15+D16+D17+D18+D28</f>
        <v>18.747554862540817</v>
      </c>
      <c r="E29" s="86">
        <f>E8+E9+E15+E16+E17+E18+E28</f>
        <v>2405118.5639999998</v>
      </c>
      <c r="F29" s="41"/>
      <c r="G29" s="22"/>
      <c r="H29" s="18"/>
      <c r="I29" s="18"/>
    </row>
    <row r="30" spans="1:10" s="25" customFormat="1" ht="16.2" thickBot="1" x14ac:dyDescent="0.35">
      <c r="A30" s="122" t="s">
        <v>26</v>
      </c>
      <c r="B30" s="123"/>
      <c r="C30" s="123"/>
      <c r="D30" s="50" t="s">
        <v>28</v>
      </c>
      <c r="E30" s="51" t="s">
        <v>29</v>
      </c>
      <c r="F30" s="32"/>
      <c r="G30" s="34"/>
      <c r="H30" s="52"/>
      <c r="I30" s="24"/>
      <c r="J30" s="24"/>
    </row>
    <row r="31" spans="1:10" s="56" customFormat="1" x14ac:dyDescent="0.3">
      <c r="A31" s="42" t="s">
        <v>48</v>
      </c>
      <c r="B31" s="30"/>
      <c r="C31" s="57" t="s">
        <v>31</v>
      </c>
      <c r="D31" s="116">
        <v>6782</v>
      </c>
      <c r="E31" s="96"/>
      <c r="F31" s="43"/>
      <c r="G31" s="55"/>
      <c r="H31" s="55"/>
      <c r="I31" s="55"/>
    </row>
    <row r="32" spans="1:10" s="56" customFormat="1" x14ac:dyDescent="0.3">
      <c r="A32" s="12" t="s">
        <v>12</v>
      </c>
      <c r="B32" s="23"/>
      <c r="C32" s="57" t="s">
        <v>31</v>
      </c>
      <c r="D32" s="77">
        <f>28623/12*E1</f>
        <v>28623</v>
      </c>
      <c r="E32" s="69"/>
      <c r="F32" s="43"/>
      <c r="G32" s="55"/>
      <c r="H32" s="55"/>
      <c r="I32" s="55"/>
    </row>
    <row r="33" spans="1:10" s="56" customFormat="1" x14ac:dyDescent="0.3">
      <c r="A33" s="12" t="s">
        <v>32</v>
      </c>
      <c r="B33" s="23"/>
      <c r="C33" s="57" t="s">
        <v>31</v>
      </c>
      <c r="D33" s="77"/>
      <c r="E33" s="69"/>
      <c r="F33" s="43"/>
    </row>
    <row r="34" spans="1:10" s="60" customFormat="1" ht="15.75" customHeight="1" x14ac:dyDescent="0.3">
      <c r="A34" s="12" t="s">
        <v>35</v>
      </c>
      <c r="B34" s="23"/>
      <c r="C34" s="57" t="s">
        <v>31</v>
      </c>
      <c r="D34" s="77">
        <f>11230.72+12095.91+2046</f>
        <v>25372.629999999997</v>
      </c>
      <c r="E34" s="69"/>
      <c r="F34" s="44"/>
      <c r="G34" s="58"/>
      <c r="H34" s="59"/>
      <c r="I34" s="59"/>
      <c r="J34" s="59"/>
    </row>
    <row r="35" spans="1:10" s="56" customFormat="1" x14ac:dyDescent="0.3">
      <c r="A35" s="12" t="s">
        <v>30</v>
      </c>
      <c r="B35" s="23"/>
      <c r="C35" s="57" t="s">
        <v>31</v>
      </c>
      <c r="D35" s="77">
        <f>B5</f>
        <v>2386640</v>
      </c>
      <c r="E35" s="69"/>
      <c r="F35" s="45"/>
      <c r="G35" s="55"/>
      <c r="H35" s="55"/>
      <c r="I35" s="55"/>
    </row>
    <row r="36" spans="1:10" s="56" customFormat="1" ht="16.2" thickBot="1" x14ac:dyDescent="0.35">
      <c r="A36" s="53" t="str">
        <f>A29</f>
        <v>итого расходы</v>
      </c>
      <c r="B36" s="54"/>
      <c r="C36" s="57" t="s">
        <v>31</v>
      </c>
      <c r="D36" s="70"/>
      <c r="E36" s="71">
        <f>E29</f>
        <v>2405118.5639999998</v>
      </c>
      <c r="F36" s="45"/>
      <c r="G36" s="55"/>
      <c r="H36" s="55"/>
      <c r="I36" s="55"/>
    </row>
    <row r="37" spans="1:10" s="62" customFormat="1" ht="15.75" customHeight="1" thickBot="1" x14ac:dyDescent="0.4">
      <c r="A37" s="72" t="s">
        <v>15</v>
      </c>
      <c r="B37" s="73"/>
      <c r="C37" s="74" t="s">
        <v>22</v>
      </c>
      <c r="D37" s="75">
        <f>D31+D32+D33+D34+D35-E36</f>
        <v>42299.066000000108</v>
      </c>
      <c r="E37" s="76"/>
      <c r="F37" s="46"/>
      <c r="G37" s="61"/>
      <c r="H37" s="61"/>
      <c r="I37" s="61"/>
    </row>
    <row r="38" spans="1:10" s="2" customFormat="1" x14ac:dyDescent="0.3">
      <c r="A38" s="119" t="s">
        <v>44</v>
      </c>
      <c r="B38" s="120"/>
      <c r="C38" s="120"/>
      <c r="D38" s="120"/>
      <c r="E38" s="121"/>
      <c r="F38" s="47"/>
      <c r="G38" s="19"/>
      <c r="H38" s="19"/>
      <c r="I38" s="18"/>
      <c r="J38" s="18"/>
    </row>
    <row r="39" spans="1:10" s="49" customFormat="1" x14ac:dyDescent="0.3">
      <c r="A39" s="35" t="s">
        <v>24</v>
      </c>
      <c r="B39" s="124" t="s">
        <v>36</v>
      </c>
      <c r="C39" s="124" t="s">
        <v>27</v>
      </c>
      <c r="D39" s="126"/>
      <c r="E39" s="127"/>
      <c r="F39" s="19"/>
      <c r="G39" s="19"/>
      <c r="H39" s="19"/>
      <c r="I39" s="18"/>
      <c r="J39" s="18"/>
    </row>
    <row r="40" spans="1:10" s="49" customFormat="1" ht="62.4" x14ac:dyDescent="0.3">
      <c r="A40" s="10"/>
      <c r="B40" s="125"/>
      <c r="C40" s="101" t="s">
        <v>37</v>
      </c>
      <c r="D40" s="101" t="s">
        <v>38</v>
      </c>
      <c r="E40" s="13" t="s">
        <v>33</v>
      </c>
      <c r="F40" s="19"/>
      <c r="G40" s="19"/>
      <c r="H40" s="19"/>
      <c r="I40" s="18"/>
      <c r="J40" s="18"/>
    </row>
    <row r="41" spans="1:10" s="2" customFormat="1" ht="15.75" customHeight="1" x14ac:dyDescent="0.3">
      <c r="A41" s="21" t="s">
        <v>45</v>
      </c>
      <c r="B41" s="65">
        <v>2420872.7999999998</v>
      </c>
      <c r="C41" s="65">
        <v>2420861</v>
      </c>
      <c r="D41" s="65"/>
      <c r="E41" s="66"/>
      <c r="F41" s="48"/>
      <c r="G41" s="19"/>
      <c r="H41" s="19"/>
      <c r="I41" s="18"/>
      <c r="J41" s="18"/>
    </row>
    <row r="42" spans="1:10" s="2" customFormat="1" ht="15.75" customHeight="1" x14ac:dyDescent="0.3">
      <c r="A42" s="21" t="s">
        <v>46</v>
      </c>
      <c r="B42" s="65">
        <v>1044902.8</v>
      </c>
      <c r="C42" s="65">
        <v>1015825</v>
      </c>
      <c r="D42" s="65">
        <v>64788.9</v>
      </c>
      <c r="E42" s="66"/>
      <c r="F42" s="48"/>
      <c r="G42" s="19"/>
      <c r="H42" s="19"/>
      <c r="I42" s="18"/>
      <c r="J42" s="18"/>
    </row>
    <row r="43" spans="1:10" s="2" customFormat="1" ht="15.75" customHeight="1" x14ac:dyDescent="0.3">
      <c r="A43" s="21" t="s">
        <v>39</v>
      </c>
      <c r="B43" s="65">
        <v>225745</v>
      </c>
      <c r="C43" s="65">
        <v>219296</v>
      </c>
      <c r="D43" s="65">
        <v>8514</v>
      </c>
      <c r="E43" s="66"/>
      <c r="F43" s="48"/>
      <c r="G43" s="19"/>
      <c r="H43" s="19"/>
      <c r="I43" s="18"/>
      <c r="J43" s="18"/>
    </row>
    <row r="44" spans="1:10" s="2" customFormat="1" ht="15.75" customHeight="1" x14ac:dyDescent="0.3">
      <c r="A44" s="21" t="s">
        <v>40</v>
      </c>
      <c r="B44" s="65">
        <v>427284</v>
      </c>
      <c r="C44" s="65">
        <v>408320</v>
      </c>
      <c r="D44" s="65">
        <v>19739</v>
      </c>
      <c r="E44" s="66"/>
      <c r="F44" s="48"/>
      <c r="G44" s="19"/>
      <c r="H44" s="19"/>
      <c r="I44" s="18"/>
      <c r="J44" s="18"/>
    </row>
    <row r="45" spans="1:10" s="2" customFormat="1" ht="15.75" customHeight="1" x14ac:dyDescent="0.3">
      <c r="A45" s="21" t="s">
        <v>41</v>
      </c>
      <c r="B45" s="65">
        <v>869504</v>
      </c>
      <c r="C45" s="65">
        <v>784123</v>
      </c>
      <c r="D45" s="65">
        <v>123105</v>
      </c>
      <c r="E45" s="66"/>
      <c r="F45" s="48"/>
      <c r="G45" s="19"/>
      <c r="H45" s="19"/>
      <c r="I45" s="18"/>
      <c r="J45" s="18"/>
    </row>
    <row r="46" spans="1:10" s="2" customFormat="1" ht="15.75" customHeight="1" thickBot="1" x14ac:dyDescent="0.35">
      <c r="A46" s="102" t="s">
        <v>47</v>
      </c>
      <c r="B46" s="103">
        <v>490018</v>
      </c>
      <c r="C46" s="103">
        <v>490057</v>
      </c>
      <c r="D46" s="103"/>
      <c r="E46" s="104"/>
      <c r="F46" s="48"/>
      <c r="G46" s="19"/>
      <c r="H46" s="19"/>
      <c r="I46" s="18"/>
      <c r="J46" s="18"/>
    </row>
    <row r="47" spans="1:10" s="2" customFormat="1" ht="16.2" thickBot="1" x14ac:dyDescent="0.35">
      <c r="A47" s="31" t="s">
        <v>25</v>
      </c>
      <c r="B47" s="87">
        <f>SUM(B41:B46)</f>
        <v>5478326.5999999996</v>
      </c>
      <c r="C47" s="87">
        <f>SUM(C41:C46)</f>
        <v>5338482</v>
      </c>
      <c r="D47" s="87">
        <f>SUM(D41:D46)</f>
        <v>216146.9</v>
      </c>
      <c r="E47" s="88">
        <f>SUM(E41:E45)</f>
        <v>0</v>
      </c>
      <c r="F47" s="64"/>
    </row>
    <row r="48" spans="1:10" s="56" customFormat="1" ht="15.75" customHeight="1" thickBot="1" x14ac:dyDescent="0.35">
      <c r="A48" s="89" t="s">
        <v>42</v>
      </c>
      <c r="B48" s="90"/>
      <c r="C48" s="90"/>
      <c r="D48" s="90">
        <f>B42+B43+B44+B45-C42-C43-C44-C45-D42-D43-D44-D45-E45</f>
        <v>-76275.10000000018</v>
      </c>
      <c r="E48" s="91"/>
      <c r="F48" s="108"/>
    </row>
    <row r="49" spans="1:9" s="94" customFormat="1" ht="16.2" x14ac:dyDescent="0.3">
      <c r="A49" s="117" t="s">
        <v>69</v>
      </c>
      <c r="B49" s="118"/>
      <c r="C49" s="118"/>
      <c r="D49" s="64" t="s">
        <v>43</v>
      </c>
      <c r="E49" s="92">
        <v>3905.2</v>
      </c>
      <c r="F49" s="43"/>
      <c r="G49" s="55"/>
      <c r="H49" s="93"/>
      <c r="I49" s="93"/>
    </row>
    <row r="50" spans="1:9" s="94" customFormat="1" ht="16.2" x14ac:dyDescent="0.3">
      <c r="A50" s="117" t="s">
        <v>70</v>
      </c>
      <c r="B50" s="118"/>
      <c r="C50" s="118"/>
      <c r="D50" s="64" t="s">
        <v>43</v>
      </c>
      <c r="E50" s="92">
        <v>3609.25</v>
      </c>
      <c r="F50" s="43"/>
      <c r="G50" s="55"/>
      <c r="H50" s="93"/>
      <c r="I50" s="93"/>
    </row>
    <row r="51" spans="1:9" s="94" customFormat="1" ht="16.2" customHeight="1" x14ac:dyDescent="0.3">
      <c r="A51" s="117" t="s">
        <v>73</v>
      </c>
      <c r="B51" s="117"/>
      <c r="C51" s="117"/>
      <c r="D51" s="64" t="s">
        <v>43</v>
      </c>
      <c r="E51" s="92">
        <v>2458</v>
      </c>
      <c r="F51" s="43"/>
      <c r="G51" s="55"/>
      <c r="H51" s="93"/>
      <c r="I51" s="93"/>
    </row>
    <row r="52" spans="1:9" s="94" customFormat="1" ht="16.2" x14ac:dyDescent="0.3">
      <c r="A52" s="109" t="s">
        <v>71</v>
      </c>
      <c r="B52" s="110"/>
      <c r="C52" s="110"/>
      <c r="D52" s="64" t="s">
        <v>43</v>
      </c>
      <c r="E52" s="92">
        <v>0</v>
      </c>
      <c r="F52" s="43"/>
      <c r="G52" s="55"/>
      <c r="H52" s="93"/>
      <c r="I52" s="93"/>
    </row>
    <row r="53" spans="1:9" s="94" customFormat="1" ht="16.2" customHeight="1" x14ac:dyDescent="0.3">
      <c r="A53" s="97" t="s">
        <v>72</v>
      </c>
      <c r="B53" s="98"/>
      <c r="C53" s="98"/>
      <c r="D53" s="99" t="s">
        <v>43</v>
      </c>
      <c r="E53" s="100">
        <f>E50-E51</f>
        <v>1151.25</v>
      </c>
      <c r="F53" s="43"/>
      <c r="G53" s="55"/>
      <c r="H53" s="93"/>
      <c r="I53" s="93"/>
    </row>
    <row r="54" spans="1:9" s="1" customFormat="1" ht="16.2" customHeight="1" x14ac:dyDescent="0.3">
      <c r="A54" s="17" t="s">
        <v>8</v>
      </c>
      <c r="B54" s="5"/>
      <c r="C54" s="5"/>
      <c r="D54" s="5"/>
      <c r="E54" s="5"/>
      <c r="F54" s="5"/>
      <c r="G54" s="2"/>
      <c r="H54" s="2"/>
    </row>
  </sheetData>
  <mergeCells count="7">
    <mergeCell ref="A50:C50"/>
    <mergeCell ref="A51:C51"/>
    <mergeCell ref="A38:E38"/>
    <mergeCell ref="A30:C30"/>
    <mergeCell ref="B39:B40"/>
    <mergeCell ref="C39:E39"/>
    <mergeCell ref="A49:C49"/>
  </mergeCells>
  <pageMargins left="0.31496062992125984" right="0.31496062992125984" top="0.35433070866141736" bottom="0.35433070866141736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2020-02-19T11:17:45Z</cp:lastPrinted>
  <dcterms:created xsi:type="dcterms:W3CDTF">2016-04-22T06:39:22Z</dcterms:created>
  <dcterms:modified xsi:type="dcterms:W3CDTF">2020-03-05T10:49:42Z</dcterms:modified>
</cp:coreProperties>
</file>