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19\"/>
    </mc:Choice>
  </mc:AlternateContent>
  <bookViews>
    <workbookView xWindow="360" yWindow="48" windowWidth="17400" windowHeight="10116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15" i="1" l="1"/>
  <c r="D9" i="1"/>
  <c r="E17" i="1" l="1"/>
  <c r="E56" i="1" l="1"/>
  <c r="E18" i="1" l="1"/>
  <c r="D36" i="1" l="1"/>
  <c r="D35" i="1" l="1"/>
  <c r="E23" i="1" l="1"/>
  <c r="E25" i="1" l="1"/>
  <c r="D50" i="1" l="1"/>
  <c r="D51" i="1"/>
  <c r="E30" i="1" l="1"/>
  <c r="D30" i="1" s="1"/>
  <c r="D14" i="1" l="1"/>
  <c r="E31" i="1" l="1"/>
  <c r="E50" i="1" l="1"/>
  <c r="C50" i="1"/>
  <c r="B50" i="1"/>
  <c r="D13" i="1" l="1"/>
  <c r="C39" i="1" l="1"/>
  <c r="A39" i="1" l="1"/>
  <c r="D11" i="1" l="1"/>
  <c r="D15" i="1"/>
  <c r="E16" i="1"/>
  <c r="D12" i="1"/>
  <c r="D10" i="1"/>
  <c r="E8" i="1"/>
  <c r="D38" i="1"/>
  <c r="D17" i="1" l="1"/>
  <c r="E9" i="1" s="1"/>
  <c r="E32" i="1" s="1"/>
  <c r="D32" i="1" l="1"/>
  <c r="E39" i="1"/>
  <c r="D40" i="1" s="1"/>
</calcChain>
</file>

<file path=xl/sharedStrings.xml><?xml version="1.0" encoding="utf-8"?>
<sst xmlns="http://schemas.openxmlformats.org/spreadsheetml/2006/main" count="118" uniqueCount="79">
  <si>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</si>
  <si>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</si>
  <si>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</si>
  <si>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</si>
  <si>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</si>
  <si>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</si>
  <si>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</si>
  <si>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</si>
  <si>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</si>
  <si>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</si>
  <si>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</si>
  <si>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</si>
  <si>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</si>
  <si>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</si>
  <si>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Лебедева, д.3</t>
  </si>
  <si>
    <t>февраль</t>
  </si>
  <si>
    <t>июнь</t>
  </si>
  <si>
    <t>Остаток средств на конец периода (+ есть средства, -задолженность)</t>
  </si>
  <si>
    <t>июль</t>
  </si>
  <si>
    <t>единица измерения работы и услуги</t>
  </si>
  <si>
    <t>Цена выполненной работы и услуги в руб.</t>
  </si>
  <si>
    <t>Кол-во месяцев</t>
  </si>
  <si>
    <t>Начислено за данный период по статье "содержание помещения",руб</t>
  </si>
  <si>
    <t>Стоимость выполн.работы /услуги на 1 кв.м.</t>
  </si>
  <si>
    <t>руб.</t>
  </si>
  <si>
    <t>Площадь дома, м2</t>
  </si>
  <si>
    <t>Ресурсоснабжающая организация (РСО)</t>
  </si>
  <si>
    <t>ИТОГО</t>
  </si>
  <si>
    <t>Финансовый счет дома</t>
  </si>
  <si>
    <t>Всего начислено УК Атал</t>
  </si>
  <si>
    <t>Приход,руб</t>
  </si>
  <si>
    <t>Расход,руб</t>
  </si>
  <si>
    <t>Начислено собственникам</t>
  </si>
  <si>
    <t>прочим потребит. и на производ. нужды</t>
  </si>
  <si>
    <t>*электроизмерительные работы</t>
  </si>
  <si>
    <t>Получено средств от сдачи металлолома</t>
  </si>
  <si>
    <t>октябрь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</si>
  <si>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</si>
  <si>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</si>
  <si>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</si>
  <si>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</si>
  <si>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</si>
  <si>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</si>
  <si>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</si>
  <si>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Экономия расходов на коммун.услуги на содерж.общего имущества дома, руб</t>
  </si>
  <si>
    <t>тыс.руб.</t>
  </si>
  <si>
    <t>Израсходовано на капремонт со спецсчета в 2018 г (Замена нижней разводки ХГВС, ОДПУ ХВС)</t>
  </si>
  <si>
    <t>Отчет по предоставлению коммунальных услуг по жилым помещениям за 2019 г</t>
  </si>
  <si>
    <t>МУП "Теплосеть"(отопление),руб</t>
  </si>
  <si>
    <t>МУП"Теплосеть" (горячее водоснабж.),руб</t>
  </si>
  <si>
    <t>ООО МВК "Экоцентр" (обращение с ТКО), руб</t>
  </si>
  <si>
    <t>Остаток средств на 01/01/2019 г (+ есть средства, -задолженность)</t>
  </si>
  <si>
    <t xml:space="preserve">4.Обеспечение устранения аварий в соответствии с установленными предельными сроками на внутридомовых инженерных системах в доме. </t>
  </si>
  <si>
    <t>5.Работы по ремонту общедомового имущества всего, в т.ч.</t>
  </si>
  <si>
    <t>6. Расходы на коммун.услуги в целях содержания общего имущества дома</t>
  </si>
  <si>
    <t>7.обслуживание спецсчета</t>
  </si>
  <si>
    <t>ремонт и обследование лифтов п.3,4,5</t>
  </si>
  <si>
    <t>косметич.ремонт п.2</t>
  </si>
  <si>
    <t>замена мусороприемных клапанов п.2</t>
  </si>
  <si>
    <t>ремонт мягкой кровли кв.17,73,76,154</t>
  </si>
  <si>
    <t>*дератизация и дезинсекция мест общего пользования</t>
  </si>
  <si>
    <t>руб</t>
  </si>
  <si>
    <t xml:space="preserve">3.Работы по содержанию помещений, входящих в состав общего имущества в многоквартирном доме, земельного участка, придомовой территории, работы по обеспечению требований пожарной безопасности. </t>
  </si>
  <si>
    <t>работы по технич.диагностированию внутридомов.газового оборудования</t>
  </si>
  <si>
    <t>ремонт кровли балконных козырьков кв.75,274,154</t>
  </si>
  <si>
    <t>ремонт и восстановление межпанельных швов кв.255,274,236</t>
  </si>
  <si>
    <t>июнь,август</t>
  </si>
  <si>
    <t>ремонт расходомера жидкости УРЖ2КМ</t>
  </si>
  <si>
    <t>сентябрь</t>
  </si>
  <si>
    <t>в теч.года</t>
  </si>
  <si>
    <t>работы по подготовке к отопительному сезону</t>
  </si>
  <si>
    <t>работы на общедомовой системе отопления подвал п.4,5,8</t>
  </si>
  <si>
    <t>ноябрь</t>
  </si>
  <si>
    <t>работы на общедомовой системе электроснабжения кв.240</t>
  </si>
  <si>
    <t>работы на общедомовой системе канализации кв.36,24,75,231</t>
  </si>
  <si>
    <t>Начислено взносов на капит.ремонт по состоянию на 01.01.2020г</t>
  </si>
  <si>
    <t>Поступило взносов на капит.ремонт по состоянию на 01.01.2020г</t>
  </si>
  <si>
    <t>Израсходовано на капремонт со спецсчета в 2019 г</t>
  </si>
  <si>
    <t>Остаток средств на спецсчете на 01.01.2020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</si>
</sst>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3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/>
    <xf numFmtId="0" fontId="4" fillId="0" borderId="0" xfId="0" applyFont="1" applyFill="1"/>
    <xf numFmtId="0" fontId="4" fillId="0" borderId="0" xfId="0" applyFont="1"/>
    <xf numFmtId="0" fontId="5" fillId="0" borderId="0" xfId="0" applyFont="1" applyFill="1" applyAlignment="1">
      <alignment horizontal="center" vertical="top"/>
    </xf>
    <xf numFmtId="1" fontId="3" fillId="0" borderId="0" xfId="0" applyNumberFormat="1" applyFont="1" applyFill="1"/>
    <xf numFmtId="0" fontId="7" fillId="0" borderId="0" xfId="0" applyFont="1" applyFill="1" applyAlignment="1">
      <alignment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1" fontId="7" fillId="0" borderId="1" xfId="0" applyNumberFormat="1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/>
    <xf numFmtId="0" fontId="7" fillId="0" borderId="0" xfId="0" applyFont="1" applyFill="1" applyAlignment="1">
      <alignment vertical="top"/>
    </xf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2" fillId="0" borderId="0" xfId="0" applyFont="1" applyFill="1" applyBorder="1"/>
    <xf numFmtId="0" fontId="7" fillId="0" borderId="1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/>
    <xf numFmtId="0" fontId="6" fillId="0" borderId="0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2" fontId="6" fillId="2" borderId="7" xfId="0" applyNumberFormat="1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1" fontId="7" fillId="0" borderId="0" xfId="0" applyNumberFormat="1" applyFont="1" applyFill="1" applyAlignment="1">
      <alignment vertical="top" wrapText="1"/>
    </xf>
    <xf numFmtId="2" fontId="6" fillId="0" borderId="0" xfId="0" applyNumberFormat="1" applyFont="1" applyFill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1" fontId="8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top"/>
    </xf>
    <xf numFmtId="1" fontId="7" fillId="0" borderId="0" xfId="0" applyNumberFormat="1" applyFont="1" applyFill="1" applyAlignment="1">
      <alignment vertical="top"/>
    </xf>
    <xf numFmtId="0" fontId="6" fillId="2" borderId="23" xfId="0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11" fillId="0" borderId="0" xfId="0" applyFont="1" applyFill="1"/>
    <xf numFmtId="0" fontId="12" fillId="0" borderId="0" xfId="0" applyFont="1" applyFill="1"/>
    <xf numFmtId="0" fontId="8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12" fillId="0" borderId="0" xfId="0" applyFont="1" applyFill="1" applyBorder="1"/>
    <xf numFmtId="0" fontId="8" fillId="0" borderId="11" xfId="0" applyFont="1" applyFill="1" applyBorder="1" applyAlignment="1">
      <alignment horizontal="center" vertical="top" wrapText="1"/>
    </xf>
    <xf numFmtId="0" fontId="13" fillId="0" borderId="0" xfId="0" applyFont="1" applyFill="1"/>
    <xf numFmtId="0" fontId="14" fillId="0" borderId="0" xfId="0" applyFont="1" applyFill="1"/>
    <xf numFmtId="165" fontId="7" fillId="0" borderId="1" xfId="1" applyNumberFormat="1" applyFont="1" applyFill="1" applyBorder="1" applyAlignment="1">
      <alignment vertical="top"/>
    </xf>
    <xf numFmtId="165" fontId="7" fillId="0" borderId="3" xfId="1" applyNumberFormat="1" applyFont="1" applyFill="1" applyBorder="1" applyAlignment="1">
      <alignment vertical="top"/>
    </xf>
    <xf numFmtId="165" fontId="7" fillId="0" borderId="3" xfId="1" applyNumberFormat="1" applyFont="1" applyFill="1" applyBorder="1" applyAlignment="1">
      <alignment vertical="top" wrapText="1"/>
    </xf>
    <xf numFmtId="165" fontId="6" fillId="2" borderId="8" xfId="1" applyNumberFormat="1" applyFont="1" applyFill="1" applyBorder="1" applyAlignment="1">
      <alignment vertical="top" wrapText="1"/>
    </xf>
    <xf numFmtId="165" fontId="6" fillId="2" borderId="24" xfId="1" applyNumberFormat="1" applyFont="1" applyFill="1" applyBorder="1" applyAlignment="1">
      <alignment horizontal="center" vertical="top" wrapText="1"/>
    </xf>
    <xf numFmtId="165" fontId="8" fillId="0" borderId="21" xfId="1" applyNumberFormat="1" applyFont="1" applyFill="1" applyBorder="1" applyAlignment="1">
      <alignment vertical="top" wrapText="1"/>
    </xf>
    <xf numFmtId="165" fontId="8" fillId="0" borderId="3" xfId="1" applyNumberFormat="1" applyFont="1" applyFill="1" applyBorder="1" applyAlignment="1">
      <alignment vertical="top" wrapText="1"/>
    </xf>
    <xf numFmtId="165" fontId="8" fillId="0" borderId="12" xfId="1" applyNumberFormat="1" applyFont="1" applyFill="1" applyBorder="1" applyAlignment="1">
      <alignment vertical="top" wrapText="1"/>
    </xf>
    <xf numFmtId="165" fontId="8" fillId="0" borderId="11" xfId="1" applyNumberFormat="1" applyFont="1" applyFill="1" applyBorder="1" applyAlignment="1">
      <alignment vertical="top" wrapText="1"/>
    </xf>
    <xf numFmtId="0" fontId="10" fillId="2" borderId="13" xfId="0" applyFont="1" applyFill="1" applyBorder="1" applyAlignment="1">
      <alignment vertical="top" wrapText="1"/>
    </xf>
    <xf numFmtId="0" fontId="10" fillId="2" borderId="14" xfId="0" applyFont="1" applyFill="1" applyBorder="1" applyAlignment="1">
      <alignment vertical="top" wrapText="1"/>
    </xf>
    <xf numFmtId="0" fontId="8" fillId="2" borderId="14" xfId="0" applyFont="1" applyFill="1" applyBorder="1" applyAlignment="1">
      <alignment horizontal="center" vertical="top" wrapText="1"/>
    </xf>
    <xf numFmtId="165" fontId="10" fillId="2" borderId="14" xfId="1" applyNumberFormat="1" applyFont="1" applyFill="1" applyBorder="1" applyAlignment="1">
      <alignment vertical="top" wrapText="1"/>
    </xf>
    <xf numFmtId="165" fontId="10" fillId="2" borderId="15" xfId="1" applyNumberFormat="1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2" fontId="7" fillId="0" borderId="18" xfId="0" applyNumberFormat="1" applyFont="1" applyFill="1" applyBorder="1" applyAlignment="1">
      <alignment vertical="top" wrapText="1"/>
    </xf>
    <xf numFmtId="165" fontId="6" fillId="0" borderId="14" xfId="1" applyNumberFormat="1" applyFont="1" applyFill="1" applyBorder="1" applyAlignment="1">
      <alignment vertical="top"/>
    </xf>
    <xf numFmtId="165" fontId="6" fillId="0" borderId="15" xfId="1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165" fontId="7" fillId="0" borderId="12" xfId="1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vertical="top" wrapText="1"/>
    </xf>
    <xf numFmtId="0" fontId="6" fillId="2" borderId="13" xfId="0" applyFont="1" applyFill="1" applyBorder="1" applyAlignment="1">
      <alignment vertical="top" wrapText="1"/>
    </xf>
    <xf numFmtId="1" fontId="6" fillId="2" borderId="14" xfId="0" applyNumberFormat="1" applyFont="1" applyFill="1" applyBorder="1" applyAlignment="1">
      <alignment vertical="top" wrapText="1"/>
    </xf>
    <xf numFmtId="2" fontId="6" fillId="2" borderId="15" xfId="0" applyNumberFormat="1" applyFont="1" applyFill="1" applyBorder="1" applyAlignment="1">
      <alignment vertical="top" wrapText="1"/>
    </xf>
    <xf numFmtId="165" fontId="6" fillId="2" borderId="15" xfId="1" applyNumberFormat="1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top" wrapText="1"/>
    </xf>
    <xf numFmtId="165" fontId="8" fillId="0" borderId="26" xfId="1" applyNumberFormat="1" applyFont="1" applyFill="1" applyBorder="1" applyAlignment="1">
      <alignment vertical="top"/>
    </xf>
    <xf numFmtId="165" fontId="8" fillId="0" borderId="27" xfId="1" applyNumberFormat="1" applyFont="1" applyFill="1" applyBorder="1" applyAlignment="1">
      <alignment vertical="top"/>
    </xf>
    <xf numFmtId="166" fontId="10" fillId="0" borderId="0" xfId="1" applyNumberFormat="1" applyFont="1" applyFill="1" applyAlignment="1">
      <alignment vertical="top" wrapText="1"/>
    </xf>
    <xf numFmtId="0" fontId="8" fillId="0" borderId="0" xfId="0" applyFont="1" applyFill="1"/>
    <xf numFmtId="0" fontId="8" fillId="0" borderId="0" xfId="0" applyFont="1"/>
    <xf numFmtId="0" fontId="12" fillId="0" borderId="0" xfId="0" applyFont="1"/>
    <xf numFmtId="0" fontId="7" fillId="0" borderId="1" xfId="0" applyFont="1" applyFill="1" applyBorder="1" applyAlignment="1">
      <alignment horizontal="center" vertical="top" wrapText="1"/>
    </xf>
    <xf numFmtId="2" fontId="7" fillId="0" borderId="11" xfId="0" applyNumberFormat="1" applyFont="1" applyFill="1" applyBorder="1" applyAlignment="1">
      <alignment vertical="top" wrapText="1"/>
    </xf>
    <xf numFmtId="165" fontId="7" fillId="0" borderId="17" xfId="1" applyNumberFormat="1" applyFont="1" applyFill="1" applyBorder="1" applyAlignment="1">
      <alignment vertical="top" wrapText="1"/>
    </xf>
    <xf numFmtId="165" fontId="8" fillId="0" borderId="1" xfId="1" applyNumberFormat="1" applyFont="1" applyFill="1" applyBorder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12" fillId="2" borderId="0" xfId="0" applyFont="1" applyFill="1" applyAlignment="1"/>
    <xf numFmtId="0" fontId="8" fillId="2" borderId="0" xfId="0" applyFont="1" applyFill="1" applyAlignment="1">
      <alignment vertical="top" wrapText="1"/>
    </xf>
    <xf numFmtId="166" fontId="10" fillId="2" borderId="0" xfId="1" applyNumberFormat="1" applyFont="1" applyFill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7" fillId="0" borderId="9" xfId="0" applyNumberFormat="1" applyFont="1" applyFill="1" applyBorder="1" applyAlignment="1">
      <alignment vertical="top" wrapText="1"/>
    </xf>
    <xf numFmtId="165" fontId="7" fillId="0" borderId="4" xfId="1" applyNumberFormat="1" applyFont="1" applyFill="1" applyBorder="1" applyAlignment="1">
      <alignment vertical="top"/>
    </xf>
    <xf numFmtId="165" fontId="7" fillId="0" borderId="5" xfId="1" applyNumberFormat="1" applyFont="1" applyFill="1" applyBorder="1" applyAlignment="1">
      <alignment vertical="top"/>
    </xf>
    <xf numFmtId="0" fontId="7" fillId="0" borderId="18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0" fillId="0" borderId="0" xfId="0" applyFill="1" applyBorder="1"/>
    <xf numFmtId="1" fontId="7" fillId="0" borderId="0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2" fillId="0" borderId="0" xfId="0" applyFont="1" applyAlignment="1"/>
    <xf numFmtId="165" fontId="6" fillId="0" borderId="0" xfId="1" applyNumberFormat="1" applyFont="1" applyFill="1" applyAlignment="1">
      <alignment horizontal="right" vertical="top" wrapText="1"/>
    </xf>
    <xf numFmtId="165" fontId="7" fillId="0" borderId="15" xfId="1" applyNumberFormat="1" applyFont="1" applyFill="1" applyBorder="1" applyAlignment="1">
      <alignment vertical="top" wrapText="1"/>
    </xf>
    <xf numFmtId="165" fontId="8" fillId="0" borderId="20" xfId="1" applyNumberFormat="1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2" fillId="0" borderId="0" xfId="0" applyFont="1" applyAlignment="1"/>
    <xf numFmtId="0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6" fillId="0" borderId="6" xfId="0" applyNumberFormat="1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topLeftCell="A40" zoomScale="75" zoomScaleNormal="75" workbookViewId="0">
      <selection activeCell="F44" sqref="F44:G52"/>
    </sheetView>
  </sheetViews>
  <sheetFormatPr defaultRowHeight="17.399999999999999" x14ac:dyDescent="0.35"/>
  <cols>
    <col min="1" max="1" width="84.88671875" style="6" customWidth="1"/>
    <col min="2" max="2" width="13.88671875" style="6" customWidth="1"/>
    <col min="3" max="3" width="14" style="6" customWidth="1"/>
    <col min="4" max="4" width="13.5546875" style="6" customWidth="1"/>
    <col min="5" max="5" width="14.33203125" style="6" customWidth="1"/>
    <col min="6" max="6" width="11.88671875" style="6" bestFit="1" customWidth="1"/>
    <col min="7" max="8" width="9.109375" style="3"/>
  </cols>
  <sheetData>
    <row r="1" spans="1:10" s="19" customFormat="1" ht="31.2" x14ac:dyDescent="0.35">
      <c r="A1" s="37" t="s">
        <v>10</v>
      </c>
      <c r="B1" s="6"/>
      <c r="C1" s="6">
        <v>2019</v>
      </c>
      <c r="D1" s="38" t="s">
        <v>21</v>
      </c>
      <c r="E1" s="38">
        <v>12</v>
      </c>
      <c r="F1" s="6"/>
      <c r="G1" s="2"/>
      <c r="H1" s="2"/>
    </row>
    <row r="2" spans="1:10" s="19" customFormat="1" x14ac:dyDescent="0.35">
      <c r="A2" s="39" t="s">
        <v>14</v>
      </c>
      <c r="B2" s="6"/>
      <c r="C2" s="6"/>
      <c r="D2" s="6"/>
      <c r="E2" s="6"/>
      <c r="F2" s="6"/>
      <c r="G2" s="2"/>
      <c r="H2" s="2"/>
    </row>
    <row r="3" spans="1:10" s="19" customFormat="1" x14ac:dyDescent="0.35">
      <c r="A3" s="6" t="s">
        <v>25</v>
      </c>
      <c r="B3" s="6">
        <v>15293.6</v>
      </c>
      <c r="C3" s="6"/>
      <c r="D3" s="6"/>
      <c r="E3" s="6"/>
      <c r="F3" s="6"/>
      <c r="G3" s="2"/>
      <c r="H3" s="2"/>
    </row>
    <row r="4" spans="1:10" s="19" customFormat="1" x14ac:dyDescent="0.35">
      <c r="A4" s="6" t="s">
        <v>0</v>
      </c>
      <c r="B4" s="6">
        <v>18.149999999999999</v>
      </c>
      <c r="C4" s="6">
        <v>18.21</v>
      </c>
      <c r="D4" s="6"/>
      <c r="E4" s="6"/>
      <c r="F4" s="6"/>
      <c r="G4" s="2"/>
      <c r="H4" s="2"/>
    </row>
    <row r="5" spans="1:10" s="19" customFormat="1" x14ac:dyDescent="0.35">
      <c r="A5" s="6" t="s">
        <v>22</v>
      </c>
      <c r="B5" s="122">
        <v>3336519.73</v>
      </c>
      <c r="C5" s="40"/>
      <c r="D5" s="40"/>
      <c r="E5" s="6"/>
      <c r="F5" s="40"/>
      <c r="G5" s="6"/>
      <c r="H5" s="2"/>
    </row>
    <row r="6" spans="1:10" s="19" customFormat="1" ht="18" thickBot="1" x14ac:dyDescent="0.4">
      <c r="A6" s="6" t="s">
        <v>1</v>
      </c>
      <c r="B6" s="6">
        <v>100.66</v>
      </c>
      <c r="C6" s="6"/>
      <c r="D6" s="6"/>
      <c r="E6" s="6"/>
      <c r="F6" s="40"/>
      <c r="G6" s="2"/>
      <c r="H6" s="2"/>
    </row>
    <row r="7" spans="1:10" s="20" customFormat="1" ht="64.5" customHeight="1" x14ac:dyDescent="0.3">
      <c r="A7" s="7" t="s">
        <v>2</v>
      </c>
      <c r="B7" s="9" t="s">
        <v>11</v>
      </c>
      <c r="C7" s="9" t="s">
        <v>19</v>
      </c>
      <c r="D7" s="9" t="s">
        <v>23</v>
      </c>
      <c r="E7" s="8" t="s">
        <v>20</v>
      </c>
      <c r="F7" s="10"/>
      <c r="G7" s="4"/>
      <c r="H7" s="4"/>
    </row>
    <row r="8" spans="1:10" s="19" customFormat="1" ht="15.75" customHeight="1" x14ac:dyDescent="0.35">
      <c r="A8" s="11" t="s">
        <v>3</v>
      </c>
      <c r="B8" s="27" t="s">
        <v>12</v>
      </c>
      <c r="C8" s="103" t="s">
        <v>24</v>
      </c>
      <c r="D8" s="12">
        <v>1.02</v>
      </c>
      <c r="E8" s="66">
        <f>D8*B3*E1</f>
        <v>187193.66399999999</v>
      </c>
      <c r="F8" s="6"/>
      <c r="G8" s="2"/>
      <c r="H8" s="2"/>
    </row>
    <row r="9" spans="1:10" s="19" customFormat="1" ht="46.8" x14ac:dyDescent="0.35">
      <c r="A9" s="11" t="s">
        <v>4</v>
      </c>
      <c r="B9" s="27" t="s">
        <v>12</v>
      </c>
      <c r="C9" s="103" t="s">
        <v>24</v>
      </c>
      <c r="D9" s="12">
        <f>5.4+D10+D11+D12+D13+D14+0.04</f>
        <v>7.4107372146954722</v>
      </c>
      <c r="E9" s="66">
        <f>D9*E1*B3</f>
        <v>1360042.2080000001</v>
      </c>
      <c r="F9" s="6"/>
      <c r="G9" s="2"/>
      <c r="H9" s="2"/>
    </row>
    <row r="10" spans="1:10" s="19" customFormat="1" ht="15.75" customHeight="1" x14ac:dyDescent="0.35">
      <c r="A10" s="13" t="s">
        <v>5</v>
      </c>
      <c r="B10" s="27"/>
      <c r="C10" s="103" t="s">
        <v>24</v>
      </c>
      <c r="D10" s="12">
        <f>E10/E1/B3</f>
        <v>0.10908702550958134</v>
      </c>
      <c r="E10" s="66">
        <v>20020</v>
      </c>
      <c r="F10" s="6"/>
      <c r="G10" s="2"/>
      <c r="H10" s="2"/>
    </row>
    <row r="11" spans="1:10" s="19" customFormat="1" ht="15.75" customHeight="1" x14ac:dyDescent="0.35">
      <c r="A11" s="13" t="s">
        <v>6</v>
      </c>
      <c r="B11" s="27"/>
      <c r="C11" s="103" t="s">
        <v>24</v>
      </c>
      <c r="D11" s="12">
        <f>E11/E1/B3</f>
        <v>0</v>
      </c>
      <c r="E11" s="66"/>
      <c r="F11" s="6"/>
      <c r="G11" s="2"/>
      <c r="H11" s="2"/>
    </row>
    <row r="12" spans="1:10" s="19" customFormat="1" ht="15.75" customHeight="1" x14ac:dyDescent="0.35">
      <c r="A12" s="13" t="s">
        <v>7</v>
      </c>
      <c r="B12" s="27"/>
      <c r="C12" s="103" t="s">
        <v>24</v>
      </c>
      <c r="D12" s="12">
        <f>E12/B3/E1</f>
        <v>1.8378275880106711</v>
      </c>
      <c r="E12" s="66">
        <v>337284</v>
      </c>
      <c r="F12" s="6"/>
      <c r="G12" s="2"/>
      <c r="H12" s="2"/>
    </row>
    <row r="13" spans="1:10" s="19" customFormat="1" ht="15.75" customHeight="1" x14ac:dyDescent="0.35">
      <c r="A13" s="13" t="s">
        <v>34</v>
      </c>
      <c r="B13" s="27"/>
      <c r="C13" s="103" t="s">
        <v>24</v>
      </c>
      <c r="D13" s="12">
        <f>E13/E1/B3</f>
        <v>0</v>
      </c>
      <c r="E13" s="66"/>
      <c r="F13" s="6"/>
      <c r="G13" s="2"/>
      <c r="H13" s="2"/>
    </row>
    <row r="14" spans="1:10" s="118" customFormat="1" ht="15.6" x14ac:dyDescent="0.3">
      <c r="A14" s="13" t="s">
        <v>60</v>
      </c>
      <c r="B14" s="82"/>
      <c r="C14" s="116" t="s">
        <v>61</v>
      </c>
      <c r="D14" s="12">
        <f>E14/B3/E1</f>
        <v>2.3822601175219265E-2</v>
      </c>
      <c r="E14" s="66">
        <v>4372</v>
      </c>
      <c r="F14" s="16"/>
      <c r="G14" s="16"/>
      <c r="H14" s="47"/>
      <c r="I14" s="117"/>
      <c r="J14" s="117"/>
    </row>
    <row r="15" spans="1:10" s="19" customFormat="1" ht="46.8" x14ac:dyDescent="0.35">
      <c r="A15" s="11" t="s">
        <v>62</v>
      </c>
      <c r="B15" s="27" t="s">
        <v>12</v>
      </c>
      <c r="C15" s="103" t="s">
        <v>24</v>
      </c>
      <c r="D15" s="12">
        <f>E15/E1/B3</f>
        <v>5.7801956373908041</v>
      </c>
      <c r="E15" s="66">
        <f>26000*3.4*E1</f>
        <v>1060800</v>
      </c>
      <c r="F15" s="6"/>
      <c r="G15" s="2"/>
      <c r="H15" s="2"/>
    </row>
    <row r="16" spans="1:10" s="19" customFormat="1" ht="31.8" thickBot="1" x14ac:dyDescent="0.4">
      <c r="A16" s="11" t="s">
        <v>52</v>
      </c>
      <c r="B16" s="84" t="s">
        <v>12</v>
      </c>
      <c r="C16" s="85" t="s">
        <v>24</v>
      </c>
      <c r="D16" s="104">
        <v>0.49</v>
      </c>
      <c r="E16" s="86">
        <f>D16*E1*B3</f>
        <v>89926.368000000002</v>
      </c>
      <c r="F16" s="6"/>
      <c r="G16" s="2"/>
      <c r="H16" s="2"/>
    </row>
    <row r="17" spans="1:10" s="19" customFormat="1" x14ac:dyDescent="0.35">
      <c r="A17" s="33" t="s">
        <v>53</v>
      </c>
      <c r="B17" s="34"/>
      <c r="C17" s="34"/>
      <c r="D17" s="35">
        <f>E17/E1/B3</f>
        <v>2.0287785413506301</v>
      </c>
      <c r="E17" s="67">
        <f>E18+E19+E20+E21+E22+E23+E24+E25+E26+E27+E28+E29</f>
        <v>372327.93</v>
      </c>
      <c r="F17" s="6"/>
      <c r="G17" s="2"/>
      <c r="H17" s="2"/>
    </row>
    <row r="18" spans="1:10" s="31" customFormat="1" ht="15.75" customHeight="1" x14ac:dyDescent="0.35">
      <c r="A18" s="11" t="s">
        <v>74</v>
      </c>
      <c r="B18" s="27" t="s">
        <v>69</v>
      </c>
      <c r="C18" s="53" t="s">
        <v>24</v>
      </c>
      <c r="D18" s="14"/>
      <c r="E18" s="66">
        <f>1370.29+2251.78+2752.95+1252.69</f>
        <v>7627.7100000000009</v>
      </c>
      <c r="F18" s="6"/>
      <c r="G18" s="2"/>
      <c r="H18" s="2"/>
    </row>
    <row r="19" spans="1:10" s="31" customFormat="1" ht="15.75" customHeight="1" x14ac:dyDescent="0.35">
      <c r="A19" s="11" t="s">
        <v>56</v>
      </c>
      <c r="B19" s="27" t="s">
        <v>15</v>
      </c>
      <c r="C19" s="53" t="s">
        <v>24</v>
      </c>
      <c r="D19" s="14"/>
      <c r="E19" s="66">
        <v>36000</v>
      </c>
      <c r="F19" s="6"/>
      <c r="G19" s="2"/>
      <c r="H19" s="2"/>
    </row>
    <row r="20" spans="1:10" s="31" customFormat="1" ht="15.75" customHeight="1" x14ac:dyDescent="0.35">
      <c r="A20" s="87" t="s">
        <v>57</v>
      </c>
      <c r="B20" s="27" t="s">
        <v>15</v>
      </c>
      <c r="C20" s="53" t="s">
        <v>24</v>
      </c>
      <c r="D20" s="14"/>
      <c r="E20" s="66">
        <v>87763.36</v>
      </c>
      <c r="F20" s="6"/>
      <c r="G20" s="2"/>
      <c r="H20" s="2"/>
    </row>
    <row r="21" spans="1:10" s="31" customFormat="1" ht="15.75" customHeight="1" x14ac:dyDescent="0.35">
      <c r="A21" s="11" t="s">
        <v>58</v>
      </c>
      <c r="B21" s="27" t="s">
        <v>15</v>
      </c>
      <c r="C21" s="53" t="s">
        <v>24</v>
      </c>
      <c r="D21" s="14"/>
      <c r="E21" s="66">
        <v>12410.54</v>
      </c>
      <c r="F21" s="6"/>
      <c r="G21" s="2"/>
      <c r="H21" s="2"/>
    </row>
    <row r="22" spans="1:10" s="31" customFormat="1" ht="15.75" customHeight="1" x14ac:dyDescent="0.35">
      <c r="A22" s="11" t="s">
        <v>59</v>
      </c>
      <c r="B22" s="27" t="s">
        <v>16</v>
      </c>
      <c r="C22" s="53" t="s">
        <v>24</v>
      </c>
      <c r="D22" s="14"/>
      <c r="E22" s="66">
        <v>48163.99</v>
      </c>
      <c r="F22" s="6"/>
      <c r="G22" s="2"/>
      <c r="H22" s="2"/>
    </row>
    <row r="23" spans="1:10" s="31" customFormat="1" ht="15.75" customHeight="1" x14ac:dyDescent="0.35">
      <c r="A23" s="11" t="s">
        <v>65</v>
      </c>
      <c r="B23" s="115" t="s">
        <v>66</v>
      </c>
      <c r="C23" s="53" t="s">
        <v>24</v>
      </c>
      <c r="D23" s="14"/>
      <c r="E23" s="66">
        <f>9720+10980</f>
        <v>20700</v>
      </c>
      <c r="F23" s="6"/>
      <c r="G23" s="2"/>
      <c r="H23" s="2"/>
    </row>
    <row r="24" spans="1:10" s="31" customFormat="1" ht="15.75" customHeight="1" x14ac:dyDescent="0.35">
      <c r="A24" s="11" t="s">
        <v>63</v>
      </c>
      <c r="B24" s="27" t="s">
        <v>18</v>
      </c>
      <c r="C24" s="53" t="s">
        <v>24</v>
      </c>
      <c r="D24" s="14"/>
      <c r="E24" s="66">
        <v>132480</v>
      </c>
      <c r="F24" s="6"/>
      <c r="G24" s="2"/>
      <c r="H24" s="2"/>
    </row>
    <row r="25" spans="1:10" s="31" customFormat="1" ht="15.75" customHeight="1" x14ac:dyDescent="0.35">
      <c r="A25" s="11" t="s">
        <v>64</v>
      </c>
      <c r="B25" s="27" t="s">
        <v>18</v>
      </c>
      <c r="C25" s="53" t="s">
        <v>24</v>
      </c>
      <c r="D25" s="14"/>
      <c r="E25" s="66">
        <f>3750+3300*2</f>
        <v>10350</v>
      </c>
      <c r="F25" s="6"/>
      <c r="G25" s="2"/>
      <c r="H25" s="2"/>
    </row>
    <row r="26" spans="1:10" s="31" customFormat="1" ht="15.75" customHeight="1" x14ac:dyDescent="0.35">
      <c r="A26" s="11" t="s">
        <v>67</v>
      </c>
      <c r="B26" s="27" t="s">
        <v>68</v>
      </c>
      <c r="C26" s="53" t="s">
        <v>24</v>
      </c>
      <c r="D26" s="14"/>
      <c r="E26" s="66">
        <v>3600</v>
      </c>
      <c r="F26" s="6"/>
      <c r="G26" s="2"/>
      <c r="H26" s="2"/>
    </row>
    <row r="27" spans="1:10" s="31" customFormat="1" ht="15.75" customHeight="1" x14ac:dyDescent="0.35">
      <c r="A27" s="11" t="s">
        <v>70</v>
      </c>
      <c r="B27" s="27" t="s">
        <v>68</v>
      </c>
      <c r="C27" s="53" t="s">
        <v>24</v>
      </c>
      <c r="D27" s="14"/>
      <c r="E27" s="66">
        <v>6785.25</v>
      </c>
      <c r="F27" s="6"/>
      <c r="G27" s="2"/>
      <c r="H27" s="2"/>
    </row>
    <row r="28" spans="1:10" s="31" customFormat="1" ht="15.75" customHeight="1" x14ac:dyDescent="0.35">
      <c r="A28" s="11" t="s">
        <v>71</v>
      </c>
      <c r="B28" s="27" t="s">
        <v>36</v>
      </c>
      <c r="C28" s="53" t="s">
        <v>24</v>
      </c>
      <c r="D28" s="14"/>
      <c r="E28" s="66">
        <v>5707.12</v>
      </c>
      <c r="F28" s="6"/>
      <c r="G28" s="2"/>
      <c r="H28" s="2"/>
    </row>
    <row r="29" spans="1:10" s="31" customFormat="1" ht="15.75" customHeight="1" thickBot="1" x14ac:dyDescent="0.4">
      <c r="A29" s="11" t="s">
        <v>73</v>
      </c>
      <c r="B29" s="27" t="s">
        <v>72</v>
      </c>
      <c r="C29" s="53" t="s">
        <v>24</v>
      </c>
      <c r="D29" s="14"/>
      <c r="E29" s="66">
        <v>739.96</v>
      </c>
      <c r="F29" s="6"/>
      <c r="G29" s="2"/>
      <c r="H29" s="2"/>
    </row>
    <row r="30" spans="1:10" s="26" customFormat="1" ht="15.75" customHeight="1" thickBot="1" x14ac:dyDescent="0.35">
      <c r="A30" s="89" t="s">
        <v>54</v>
      </c>
      <c r="B30" s="90"/>
      <c r="C30" s="90" t="s">
        <v>24</v>
      </c>
      <c r="D30" s="91">
        <f>E30/E1/B3</f>
        <v>0.73818568987463284</v>
      </c>
      <c r="E30" s="123">
        <f>D50+D51</f>
        <v>135474.20000000022</v>
      </c>
      <c r="F30" s="32"/>
      <c r="G30" s="30"/>
      <c r="H30" s="25"/>
      <c r="I30" s="25"/>
      <c r="J30" s="25"/>
    </row>
    <row r="31" spans="1:10" s="26" customFormat="1" ht="15.75" customHeight="1" thickBot="1" x14ac:dyDescent="0.35">
      <c r="A31" s="23" t="s">
        <v>55</v>
      </c>
      <c r="B31" s="88" t="s">
        <v>12</v>
      </c>
      <c r="C31" s="24" t="s">
        <v>24</v>
      </c>
      <c r="D31" s="79">
        <v>0.2</v>
      </c>
      <c r="E31" s="105">
        <f>D31*E1*B3</f>
        <v>36704.640000000007</v>
      </c>
      <c r="F31" s="32"/>
      <c r="G31" s="30"/>
      <c r="H31" s="25"/>
      <c r="I31" s="25"/>
      <c r="J31" s="25"/>
    </row>
    <row r="32" spans="1:10" s="19" customFormat="1" ht="15.75" customHeight="1" thickBot="1" x14ac:dyDescent="0.4">
      <c r="A32" s="92" t="s">
        <v>8</v>
      </c>
      <c r="B32" s="93"/>
      <c r="C32" s="93"/>
      <c r="D32" s="94">
        <f>D8+D9+D15+D16+D17+D30+D31</f>
        <v>17.667897083311541</v>
      </c>
      <c r="E32" s="95">
        <f>E8+E9+E15+E16+E17+E30+E31</f>
        <v>3242469.0100000002</v>
      </c>
      <c r="F32" s="41"/>
      <c r="G32" s="5"/>
      <c r="H32" s="2"/>
    </row>
    <row r="33" spans="1:10" s="26" customFormat="1" ht="15.75" customHeight="1" thickBot="1" x14ac:dyDescent="0.35">
      <c r="A33" s="132" t="s">
        <v>28</v>
      </c>
      <c r="B33" s="133"/>
      <c r="C33" s="133"/>
      <c r="D33" s="49" t="s">
        <v>30</v>
      </c>
      <c r="E33" s="68" t="s">
        <v>31</v>
      </c>
      <c r="F33" s="29"/>
      <c r="G33" s="32"/>
      <c r="H33" s="50"/>
      <c r="I33" s="25"/>
      <c r="J33" s="25"/>
    </row>
    <row r="34" spans="1:10" s="56" customFormat="1" ht="15.75" customHeight="1" x14ac:dyDescent="0.35">
      <c r="A34" s="42" t="s">
        <v>51</v>
      </c>
      <c r="B34" s="28"/>
      <c r="C34" s="54" t="s">
        <v>24</v>
      </c>
      <c r="D34" s="124">
        <v>38546</v>
      </c>
      <c r="E34" s="69"/>
      <c r="F34" s="43"/>
      <c r="G34" s="55"/>
      <c r="H34" s="55"/>
    </row>
    <row r="35" spans="1:10" s="56" customFormat="1" ht="15.75" customHeight="1" x14ac:dyDescent="0.35">
      <c r="A35" s="13" t="s">
        <v>13</v>
      </c>
      <c r="B35" s="21"/>
      <c r="C35" s="57" t="s">
        <v>24</v>
      </c>
      <c r="D35" s="106">
        <f>34737/12*E1</f>
        <v>34737</v>
      </c>
      <c r="E35" s="70"/>
      <c r="F35" s="43"/>
      <c r="G35" s="55"/>
      <c r="H35" s="55"/>
    </row>
    <row r="36" spans="1:10" s="60" customFormat="1" ht="15.75" customHeight="1" x14ac:dyDescent="0.3">
      <c r="A36" s="13" t="s">
        <v>37</v>
      </c>
      <c r="B36" s="21"/>
      <c r="C36" s="57" t="s">
        <v>24</v>
      </c>
      <c r="D36" s="106">
        <f>8568.12+12685.91+9802.05</f>
        <v>31056.079999999998</v>
      </c>
      <c r="E36" s="70"/>
      <c r="F36" s="44"/>
      <c r="G36" s="58"/>
      <c r="H36" s="59"/>
      <c r="I36" s="59"/>
      <c r="J36" s="59"/>
    </row>
    <row r="37" spans="1:10" s="56" customFormat="1" ht="15.75" customHeight="1" x14ac:dyDescent="0.3">
      <c r="A37" s="13" t="s">
        <v>35</v>
      </c>
      <c r="B37" s="21"/>
      <c r="C37" s="57" t="s">
        <v>24</v>
      </c>
      <c r="D37" s="106"/>
      <c r="E37" s="70"/>
      <c r="F37" s="83"/>
    </row>
    <row r="38" spans="1:10" s="56" customFormat="1" ht="15.75" customHeight="1" x14ac:dyDescent="0.35">
      <c r="A38" s="13" t="s">
        <v>32</v>
      </c>
      <c r="B38" s="21"/>
      <c r="C38" s="57" t="s">
        <v>24</v>
      </c>
      <c r="D38" s="106">
        <f>B5</f>
        <v>3336519.73</v>
      </c>
      <c r="E38" s="70"/>
      <c r="F38" s="45"/>
      <c r="G38" s="55"/>
      <c r="H38" s="55"/>
    </row>
    <row r="39" spans="1:10" s="56" customFormat="1" ht="15.75" customHeight="1" thickBot="1" x14ac:dyDescent="0.4">
      <c r="A39" s="51" t="str">
        <f>A32</f>
        <v>итого расходы</v>
      </c>
      <c r="B39" s="52"/>
      <c r="C39" s="61" t="str">
        <f>C38</f>
        <v>руб.</v>
      </c>
      <c r="D39" s="72"/>
      <c r="E39" s="71">
        <f>E32</f>
        <v>3242469.0100000002</v>
      </c>
      <c r="F39" s="45"/>
      <c r="G39" s="55"/>
      <c r="H39" s="55"/>
    </row>
    <row r="40" spans="1:10" s="63" customFormat="1" ht="15.75" customHeight="1" thickBot="1" x14ac:dyDescent="0.4">
      <c r="A40" s="73" t="s">
        <v>17</v>
      </c>
      <c r="B40" s="74"/>
      <c r="C40" s="75" t="s">
        <v>24</v>
      </c>
      <c r="D40" s="76">
        <f>D34+D35+D36+D37+D38-E39</f>
        <v>198389.79999999981</v>
      </c>
      <c r="E40" s="77"/>
      <c r="F40" s="46"/>
      <c r="G40" s="62"/>
      <c r="H40" s="62"/>
    </row>
    <row r="41" spans="1:10" s="19" customFormat="1" ht="15.6" x14ac:dyDescent="0.3">
      <c r="A41" s="129" t="s">
        <v>47</v>
      </c>
      <c r="B41" s="130"/>
      <c r="C41" s="130"/>
      <c r="D41" s="130"/>
      <c r="E41" s="131"/>
      <c r="F41" s="47"/>
      <c r="G41" s="18"/>
      <c r="H41" s="18"/>
      <c r="I41" s="17"/>
      <c r="J41" s="17"/>
    </row>
    <row r="42" spans="1:10" s="31" customFormat="1" ht="15.6" x14ac:dyDescent="0.3">
      <c r="A42" s="36" t="s">
        <v>26</v>
      </c>
      <c r="B42" s="127" t="s">
        <v>38</v>
      </c>
      <c r="C42" s="127" t="s">
        <v>29</v>
      </c>
      <c r="D42" s="134"/>
      <c r="E42" s="135"/>
      <c r="F42" s="18"/>
      <c r="G42" s="18"/>
      <c r="H42" s="18"/>
      <c r="I42" s="17"/>
      <c r="J42" s="17"/>
    </row>
    <row r="43" spans="1:10" s="31" customFormat="1" ht="62.4" x14ac:dyDescent="0.3">
      <c r="A43" s="11"/>
      <c r="B43" s="128"/>
      <c r="C43" s="111" t="s">
        <v>39</v>
      </c>
      <c r="D43" s="111" t="s">
        <v>40</v>
      </c>
      <c r="E43" s="78" t="s">
        <v>33</v>
      </c>
      <c r="F43" s="18"/>
      <c r="G43" s="18"/>
      <c r="H43" s="18"/>
      <c r="I43" s="17"/>
      <c r="J43" s="17"/>
    </row>
    <row r="44" spans="1:10" s="19" customFormat="1" ht="15.75" customHeight="1" x14ac:dyDescent="0.3">
      <c r="A44" s="22" t="s">
        <v>48</v>
      </c>
      <c r="B44" s="64">
        <v>3518193.65</v>
      </c>
      <c r="C44" s="64">
        <v>3518176.63</v>
      </c>
      <c r="D44" s="64"/>
      <c r="E44" s="65"/>
      <c r="F44" s="48"/>
      <c r="G44" s="18"/>
      <c r="H44" s="18"/>
      <c r="I44" s="17"/>
      <c r="J44" s="17"/>
    </row>
    <row r="45" spans="1:10" s="19" customFormat="1" ht="15.75" customHeight="1" x14ac:dyDescent="0.3">
      <c r="A45" s="22" t="s">
        <v>49</v>
      </c>
      <c r="B45" s="64">
        <v>1477561.4</v>
      </c>
      <c r="C45" s="64">
        <v>1493367.2</v>
      </c>
      <c r="D45" s="64">
        <v>102356.4</v>
      </c>
      <c r="E45" s="65"/>
      <c r="F45" s="48"/>
      <c r="G45" s="18"/>
      <c r="H45" s="18"/>
      <c r="I45" s="17"/>
      <c r="J45" s="17"/>
    </row>
    <row r="46" spans="1:10" s="19" customFormat="1" ht="15.75" customHeight="1" x14ac:dyDescent="0.3">
      <c r="A46" s="22" t="s">
        <v>41</v>
      </c>
      <c r="B46" s="64">
        <v>381721</v>
      </c>
      <c r="C46" s="64">
        <v>372075</v>
      </c>
      <c r="D46" s="64">
        <v>13435</v>
      </c>
      <c r="E46" s="65"/>
      <c r="F46" s="48"/>
      <c r="G46" s="18"/>
      <c r="H46" s="18"/>
      <c r="I46" s="17"/>
      <c r="J46" s="17"/>
    </row>
    <row r="47" spans="1:10" s="19" customFormat="1" ht="15.75" customHeight="1" x14ac:dyDescent="0.3">
      <c r="A47" s="22" t="s">
        <v>42</v>
      </c>
      <c r="B47" s="64">
        <v>674032</v>
      </c>
      <c r="C47" s="64">
        <v>657850</v>
      </c>
      <c r="D47" s="64">
        <v>31141</v>
      </c>
      <c r="E47" s="65"/>
      <c r="F47" s="48"/>
      <c r="G47" s="18"/>
      <c r="H47" s="18"/>
      <c r="I47" s="17"/>
      <c r="J47" s="17"/>
    </row>
    <row r="48" spans="1:10" s="19" customFormat="1" ht="15.75" customHeight="1" x14ac:dyDescent="0.3">
      <c r="A48" s="22" t="s">
        <v>43</v>
      </c>
      <c r="B48" s="64">
        <v>1323984</v>
      </c>
      <c r="C48" s="64">
        <v>1198532</v>
      </c>
      <c r="D48" s="64">
        <v>240581</v>
      </c>
      <c r="E48" s="65"/>
      <c r="F48" s="48"/>
      <c r="G48" s="18"/>
      <c r="H48" s="18"/>
      <c r="I48" s="17"/>
      <c r="J48" s="17"/>
    </row>
    <row r="49" spans="1:10" s="19" customFormat="1" ht="15.75" customHeight="1" thickBot="1" x14ac:dyDescent="0.35">
      <c r="A49" s="112" t="s">
        <v>50</v>
      </c>
      <c r="B49" s="113">
        <v>728086</v>
      </c>
      <c r="C49" s="113">
        <v>728113</v>
      </c>
      <c r="D49" s="113"/>
      <c r="E49" s="114"/>
      <c r="F49" s="48"/>
      <c r="G49" s="18"/>
      <c r="H49" s="18"/>
      <c r="I49" s="17"/>
      <c r="J49" s="17"/>
    </row>
    <row r="50" spans="1:10" s="19" customFormat="1" ht="16.2" thickBot="1" x14ac:dyDescent="0.35">
      <c r="A50" s="15" t="s">
        <v>27</v>
      </c>
      <c r="B50" s="80">
        <f>SUM(B44:B49)</f>
        <v>8103578.0499999998</v>
      </c>
      <c r="C50" s="80">
        <f>SUM(C44:C49)</f>
        <v>7968113.8300000001</v>
      </c>
      <c r="D50" s="80">
        <f>SUM(D44:D49)</f>
        <v>387513.4</v>
      </c>
      <c r="E50" s="81">
        <f>SUM(E44:E48)</f>
        <v>0</v>
      </c>
      <c r="F50" s="43"/>
    </row>
    <row r="51" spans="1:10" s="56" customFormat="1" ht="15.75" customHeight="1" thickBot="1" x14ac:dyDescent="0.35">
      <c r="A51" s="96" t="s">
        <v>44</v>
      </c>
      <c r="B51" s="97"/>
      <c r="C51" s="97"/>
      <c r="D51" s="97">
        <f>B45+B46+B47+B48-C45-C46-C47-C48-D45-D46-D47-D48-E48</f>
        <v>-252039.19999999981</v>
      </c>
      <c r="E51" s="98"/>
      <c r="F51" s="119"/>
    </row>
    <row r="52" spans="1:10" s="102" customFormat="1" ht="16.2" x14ac:dyDescent="0.3">
      <c r="A52" s="125" t="s">
        <v>75</v>
      </c>
      <c r="B52" s="126"/>
      <c r="C52" s="126"/>
      <c r="D52" s="43" t="s">
        <v>45</v>
      </c>
      <c r="E52" s="99">
        <v>5635.4</v>
      </c>
      <c r="F52" s="83"/>
      <c r="G52" s="100"/>
      <c r="H52" s="101"/>
      <c r="I52" s="101"/>
    </row>
    <row r="53" spans="1:10" s="102" customFormat="1" ht="16.2" x14ac:dyDescent="0.3">
      <c r="A53" s="125" t="s">
        <v>76</v>
      </c>
      <c r="B53" s="126"/>
      <c r="C53" s="126"/>
      <c r="D53" s="43" t="s">
        <v>45</v>
      </c>
      <c r="E53" s="99">
        <v>5178.83</v>
      </c>
      <c r="F53" s="83"/>
      <c r="G53" s="100"/>
      <c r="H53" s="101"/>
      <c r="I53" s="101"/>
    </row>
    <row r="54" spans="1:10" s="102" customFormat="1" ht="16.2" customHeight="1" x14ac:dyDescent="0.3">
      <c r="A54" s="125" t="s">
        <v>46</v>
      </c>
      <c r="B54" s="125"/>
      <c r="C54" s="125"/>
      <c r="D54" s="43" t="s">
        <v>45</v>
      </c>
      <c r="E54" s="99">
        <v>3188.89</v>
      </c>
      <c r="F54" s="83"/>
      <c r="G54" s="100"/>
      <c r="H54" s="101"/>
      <c r="I54" s="101"/>
    </row>
    <row r="55" spans="1:10" s="102" customFormat="1" ht="16.2" x14ac:dyDescent="0.3">
      <c r="A55" s="120" t="s">
        <v>77</v>
      </c>
      <c r="B55" s="121"/>
      <c r="C55" s="121"/>
      <c r="D55" s="43" t="s">
        <v>45</v>
      </c>
      <c r="E55" s="99">
        <v>0</v>
      </c>
      <c r="F55" s="83"/>
      <c r="G55" s="100"/>
      <c r="H55" s="101"/>
      <c r="I55" s="101"/>
    </row>
    <row r="56" spans="1:10" s="102" customFormat="1" ht="16.2" customHeight="1" x14ac:dyDescent="0.3">
      <c r="A56" s="107" t="s">
        <v>78</v>
      </c>
      <c r="B56" s="108"/>
      <c r="C56" s="108"/>
      <c r="D56" s="109" t="s">
        <v>45</v>
      </c>
      <c r="E56" s="110">
        <f>E53-E54</f>
        <v>1989.94</v>
      </c>
      <c r="F56" s="83"/>
      <c r="G56" s="100"/>
      <c r="H56" s="101"/>
      <c r="I56" s="101"/>
    </row>
    <row r="57" spans="1:10" s="1" customFormat="1" ht="16.2" customHeight="1" x14ac:dyDescent="0.3">
      <c r="A57" s="16" t="s">
        <v>9</v>
      </c>
      <c r="B57" s="6"/>
      <c r="C57" s="6"/>
      <c r="D57" s="6"/>
      <c r="E57" s="6"/>
      <c r="F57" s="6"/>
      <c r="G57" s="19"/>
      <c r="H57" s="19"/>
    </row>
  </sheetData>
  <mergeCells count="7">
    <mergeCell ref="A54:C54"/>
    <mergeCell ref="A53:C53"/>
    <mergeCell ref="B42:B43"/>
    <mergeCell ref="A41:E41"/>
    <mergeCell ref="A33:C33"/>
    <mergeCell ref="C42:E42"/>
    <mergeCell ref="A52:C52"/>
  </mergeCells>
  <pageMargins left="0.31496062992125984" right="0.31496062992125984" top="0.35433070866141736" bottom="0.35433070866141736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2020-02-19T11:13:01Z</cp:lastPrinted>
  <dcterms:created xsi:type="dcterms:W3CDTF">2016-04-22T06:39:22Z</dcterms:created>
  <dcterms:modified xsi:type="dcterms:W3CDTF">2020-03-05T10:48:58Z</dcterms:modified>
</cp:coreProperties>
</file>