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D38" i="1" l="1"/>
  <c r="E22" i="1" l="1"/>
  <c r="E17" i="1" l="1"/>
  <c r="E25" i="1" l="1"/>
  <c r="E18" i="1" l="1"/>
  <c r="E28" i="1"/>
  <c r="D37" i="1" l="1"/>
  <c r="E21" i="1" l="1"/>
  <c r="E23" i="1"/>
  <c r="E20" i="1" l="1"/>
  <c r="D52" i="1" l="1"/>
  <c r="D51" i="1"/>
  <c r="E32" i="1" l="1"/>
  <c r="D32" i="1" s="1"/>
  <c r="D14" i="1" l="1"/>
  <c r="E51" i="1" l="1"/>
  <c r="C51" i="1"/>
  <c r="B51" i="1"/>
  <c r="E56" i="1" l="1"/>
  <c r="E33" i="1" l="1"/>
  <c r="D39" i="1"/>
  <c r="D13" i="1"/>
  <c r="C34" i="1" l="1"/>
  <c r="C40" i="1" s="1"/>
  <c r="A40" i="1"/>
  <c r="D11" i="1" l="1"/>
  <c r="E8" i="1"/>
  <c r="D10" i="1"/>
  <c r="D12" i="1"/>
  <c r="D15" i="1"/>
  <c r="E16" i="1"/>
  <c r="E9" i="1" l="1"/>
  <c r="E34" i="1" s="1"/>
  <c r="D17" i="1"/>
  <c r="D34" i="1" l="1"/>
  <c r="E40" i="1"/>
  <c r="D41" i="1" s="1"/>
</calcChain>
</file>

<file path=xl/sharedStrings.xml><?xml version="1.0" encoding="utf-8"?>
<sst xmlns="http://schemas.openxmlformats.org/spreadsheetml/2006/main" count="119" uniqueCount="82">
  <si>
    <t>Чебоксары, ул. Лебедева, д.25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</si>
  <si>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</si>
  <si>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</si>
  <si>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</si>
  <si>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</si>
  <si>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</si>
  <si>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</si>
  <si>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</si>
  <si>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</si>
  <si>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</si>
  <si>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</si>
  <si>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</si>
  <si>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</si>
  <si>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</si>
  <si>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июнь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</si>
  <si>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</si>
  <si>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</si>
  <si>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</si>
  <si>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</si>
  <si>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</si>
  <si>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</si>
  <si>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</si>
  <si>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Площадь дома, м2</t>
  </si>
  <si>
    <t>Ресурсоснабжающая организация (РСО)</t>
  </si>
  <si>
    <t>ИТОГО</t>
  </si>
  <si>
    <t>руб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</si>
  <si>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</si>
  <si>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</si>
  <si>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</si>
  <si>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</si>
  <si>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</si>
  <si>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</si>
  <si>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</si>
  <si>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июль</t>
  </si>
  <si>
    <t>работы по подготовке к отопительному сезону</t>
  </si>
  <si>
    <t>ноябрь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</si>
  <si>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</si>
  <si>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</si>
  <si>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</si>
  <si>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</si>
  <si>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</si>
  <si>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</si>
  <si>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</si>
  <si>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</si>
  <si>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</si>
  <si>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</si>
  <si>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</si>
  <si>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</si>
  <si>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</si>
  <si>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</si>
  <si>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</si>
  <si>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</si>
  <si>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</si>
  <si>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7.обслуживание спецсчета</t>
  </si>
  <si>
    <t>Тариф на 1 кв.м., руб</t>
  </si>
  <si>
    <t>ремонт и обследование лифтов п 1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</si>
  <si>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</si>
  <si>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</si>
  <si>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июнь,июль</t>
  </si>
  <si>
    <t>сентябрь</t>
  </si>
  <si>
    <t>работы на общедомовой системе отопления п.1</t>
  </si>
  <si>
    <t>в теч.года</t>
  </si>
  <si>
    <t>ремонт кровли балконных козырьков кв.224,147,220</t>
  </si>
  <si>
    <t>июль,окт</t>
  </si>
  <si>
    <t>ремонт и восстановление межпанельных швов кв.228,68</t>
  </si>
  <si>
    <t>июнь,окт</t>
  </si>
  <si>
    <t>обустройство отмостков со стороны подъездов п.1-9</t>
  </si>
  <si>
    <t>ремонт мягкой кровли кв.147,328,машин.отдел-я п.1</t>
  </si>
  <si>
    <t>ремонт ультразвукового теплосчетчика и расходомера</t>
  </si>
  <si>
    <t>восстановление ливневой канализации п.1-9</t>
  </si>
  <si>
    <t>работы на общедомовой системе канализации кв.121,307,327</t>
  </si>
  <si>
    <t>сент,нояб</t>
  </si>
  <si>
    <t>работы на общедомовой системе электроснабжения п.5,6,тамбур кв.232</t>
  </si>
  <si>
    <t>замена мусорного клапана п.3</t>
  </si>
  <si>
    <t>работы на общедомовой системе ГВС кв.44, п.9</t>
  </si>
  <si>
    <t>июнь,нояб</t>
  </si>
  <si>
    <t>работы на общедомовой системе ХВС кв.259</t>
  </si>
  <si>
    <t>декабрь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</si>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</sst>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2" fillId="0" borderId="0" xfId="0" applyFont="1" applyFill="1"/>
    <xf numFmtId="0" fontId="3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center" vertical="top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7" fillId="0" borderId="2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4" fillId="0" borderId="0" xfId="0" applyFont="1" applyFill="1" applyBorder="1"/>
    <xf numFmtId="0" fontId="9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11" fillId="2" borderId="18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Alignment="1">
      <alignment vertical="top"/>
    </xf>
    <xf numFmtId="0" fontId="0" fillId="0" borderId="0" xfId="0" applyFont="1" applyFill="1"/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1" fontId="9" fillId="0" borderId="18" xfId="0" applyNumberFormat="1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2" fillId="0" borderId="0" xfId="0" applyFont="1" applyFill="1" applyBorder="1"/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/>
    </xf>
    <xf numFmtId="165" fontId="7" fillId="0" borderId="3" xfId="1" applyNumberFormat="1" applyFont="1" applyFill="1" applyBorder="1" applyAlignment="1">
      <alignment vertical="top"/>
    </xf>
    <xf numFmtId="165" fontId="9" fillId="0" borderId="13" xfId="1" applyNumberFormat="1" applyFont="1" applyFill="1" applyBorder="1" applyAlignment="1">
      <alignment vertical="top" wrapText="1"/>
    </xf>
    <xf numFmtId="165" fontId="9" fillId="0" borderId="3" xfId="1" applyNumberFormat="1" applyFont="1" applyFill="1" applyBorder="1" applyAlignment="1">
      <alignment vertical="top" wrapText="1"/>
    </xf>
    <xf numFmtId="165" fontId="9" fillId="0" borderId="18" xfId="1" applyNumberFormat="1" applyFont="1" applyFill="1" applyBorder="1" applyAlignment="1">
      <alignment vertical="top" wrapText="1"/>
    </xf>
    <xf numFmtId="165" fontId="9" fillId="0" borderId="19" xfId="1" applyNumberFormat="1" applyFont="1" applyFill="1" applyBorder="1" applyAlignment="1">
      <alignment vertical="top" wrapText="1"/>
    </xf>
    <xf numFmtId="165" fontId="11" fillId="2" borderId="18" xfId="1" applyNumberFormat="1" applyFont="1" applyFill="1" applyBorder="1" applyAlignment="1">
      <alignment vertical="top" wrapText="1"/>
    </xf>
    <xf numFmtId="165" fontId="11" fillId="2" borderId="19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6" fillId="2" borderId="8" xfId="1" applyNumberFormat="1" applyFont="1" applyFill="1" applyBorder="1" applyAlignment="1">
      <alignment vertical="top" wrapText="1"/>
    </xf>
    <xf numFmtId="165" fontId="6" fillId="0" borderId="16" xfId="1" applyNumberFormat="1" applyFont="1" applyFill="1" applyBorder="1" applyAlignment="1">
      <alignment vertical="top"/>
    </xf>
    <xf numFmtId="165" fontId="6" fillId="0" borderId="15" xfId="1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165" fontId="7" fillId="0" borderId="19" xfId="1" applyNumberFormat="1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1" fontId="7" fillId="2" borderId="16" xfId="0" applyNumberFormat="1" applyFont="1" applyFill="1" applyBorder="1" applyAlignment="1">
      <alignment vertical="top" wrapText="1"/>
    </xf>
    <xf numFmtId="1" fontId="7" fillId="2" borderId="16" xfId="0" applyNumberFormat="1" applyFont="1" applyFill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right" vertical="top" wrapText="1"/>
    </xf>
    <xf numFmtId="165" fontId="6" fillId="2" borderId="15" xfId="1" applyNumberFormat="1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165" fontId="9" fillId="0" borderId="24" xfId="1" applyNumberFormat="1" applyFont="1" applyFill="1" applyBorder="1" applyAlignment="1">
      <alignment vertical="top"/>
    </xf>
    <xf numFmtId="165" fontId="9" fillId="0" borderId="25" xfId="1" applyNumberFormat="1" applyFont="1" applyFill="1" applyBorder="1" applyAlignment="1">
      <alignment vertical="top"/>
    </xf>
    <xf numFmtId="166" fontId="11" fillId="0" borderId="0" xfId="1" applyNumberFormat="1" applyFont="1" applyFill="1" applyAlignment="1">
      <alignment vertical="top" wrapText="1"/>
    </xf>
    <xf numFmtId="0" fontId="8" fillId="0" borderId="0" xfId="0" applyFont="1" applyFill="1"/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9" fillId="2" borderId="0" xfId="0" applyFont="1" applyFill="1" applyAlignment="1">
      <alignment vertical="top" wrapText="1"/>
    </xf>
    <xf numFmtId="166" fontId="11" fillId="2" borderId="0" xfId="1" applyNumberFormat="1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vertical="top" wrapText="1"/>
    </xf>
    <xf numFmtId="165" fontId="7" fillId="0" borderId="4" xfId="1" applyNumberFormat="1" applyFont="1" applyFill="1" applyBorder="1" applyAlignment="1">
      <alignment vertical="top"/>
    </xf>
    <xf numFmtId="165" fontId="7" fillId="0" borderId="5" xfId="1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0" fillId="0" borderId="0" xfId="0" applyFill="1" applyBorder="1"/>
    <xf numFmtId="0" fontId="7" fillId="0" borderId="1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2" fontId="7" fillId="0" borderId="26" xfId="0" applyNumberFormat="1" applyFont="1" applyFill="1" applyBorder="1" applyAlignment="1">
      <alignment vertical="top" wrapText="1"/>
    </xf>
    <xf numFmtId="165" fontId="7" fillId="0" borderId="27" xfId="1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vertical="top" wrapText="1"/>
    </xf>
    <xf numFmtId="165" fontId="7" fillId="0" borderId="15" xfId="1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Alignment="1"/>
    <xf numFmtId="1" fontId="7" fillId="0" borderId="0" xfId="0" applyNumberFormat="1" applyFont="1" applyFill="1" applyBorder="1" applyAlignment="1">
      <alignment vertical="top" wrapText="1"/>
    </xf>
    <xf numFmtId="165" fontId="6" fillId="0" borderId="0" xfId="1" applyNumberFormat="1" applyFont="1" applyFill="1" applyAlignment="1">
      <alignment horizontal="right" vertical="top" wrapText="1"/>
    </xf>
    <xf numFmtId="165" fontId="9" fillId="0" borderId="12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Alignment="1"/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34" zoomScale="75" zoomScaleNormal="75" workbookViewId="0">
      <selection activeCell="F44" sqref="F44:F52"/>
    </sheetView>
  </sheetViews>
  <sheetFormatPr defaultRowHeight="15.6" x14ac:dyDescent="0.3"/>
  <cols>
    <col min="1" max="1" width="79" style="14" customWidth="1"/>
    <col min="2" max="2" width="13.6640625" style="14" customWidth="1"/>
    <col min="3" max="3" width="13.44140625" style="14" customWidth="1"/>
    <col min="4" max="4" width="14.33203125" style="14" customWidth="1"/>
    <col min="5" max="5" width="14" style="14" customWidth="1"/>
    <col min="6" max="6" width="9.109375" style="16"/>
    <col min="7" max="7" width="9.88671875" style="6" bestFit="1" customWidth="1"/>
  </cols>
  <sheetData>
    <row r="1" spans="1:10" s="6" customFormat="1" ht="31.2" x14ac:dyDescent="0.3">
      <c r="A1" s="42" t="s">
        <v>10</v>
      </c>
      <c r="B1" s="14"/>
      <c r="C1" s="14">
        <v>2019</v>
      </c>
      <c r="D1" s="43" t="s">
        <v>18</v>
      </c>
      <c r="E1" s="43">
        <v>12</v>
      </c>
      <c r="F1" s="16"/>
    </row>
    <row r="2" spans="1:10" s="6" customFormat="1" x14ac:dyDescent="0.3">
      <c r="A2" s="44" t="s">
        <v>0</v>
      </c>
      <c r="B2" s="14"/>
      <c r="C2" s="14"/>
      <c r="D2" s="14"/>
      <c r="E2" s="14"/>
      <c r="F2" s="16"/>
    </row>
    <row r="3" spans="1:10" s="6" customFormat="1" x14ac:dyDescent="0.3">
      <c r="A3" s="14" t="s">
        <v>22</v>
      </c>
      <c r="B3" s="14">
        <v>17978.900000000001</v>
      </c>
      <c r="C3" s="14"/>
      <c r="D3" s="14"/>
      <c r="E3" s="14"/>
      <c r="F3" s="16"/>
    </row>
    <row r="4" spans="1:10" s="6" customFormat="1" x14ac:dyDescent="0.3">
      <c r="A4" s="14" t="s">
        <v>54</v>
      </c>
      <c r="B4" s="14">
        <v>17.25</v>
      </c>
      <c r="C4" s="14">
        <v>17.3</v>
      </c>
      <c r="D4" s="14"/>
      <c r="E4" s="14"/>
      <c r="F4" s="16"/>
    </row>
    <row r="5" spans="1:10" s="6" customFormat="1" x14ac:dyDescent="0.3">
      <c r="A5" s="14" t="s">
        <v>19</v>
      </c>
      <c r="B5" s="120">
        <v>3726921</v>
      </c>
      <c r="C5" s="45"/>
      <c r="D5" s="45"/>
      <c r="E5" s="14"/>
      <c r="F5" s="45"/>
      <c r="G5" s="14"/>
    </row>
    <row r="6" spans="1:10" s="6" customFormat="1" ht="16.2" thickBot="1" x14ac:dyDescent="0.35">
      <c r="A6" s="14" t="s">
        <v>1</v>
      </c>
      <c r="B6" s="14">
        <v>100.17</v>
      </c>
      <c r="C6" s="14"/>
      <c r="D6" s="14"/>
      <c r="E6" s="14"/>
      <c r="F6" s="45"/>
    </row>
    <row r="7" spans="1:10" s="25" customFormat="1" ht="69" customHeight="1" x14ac:dyDescent="0.3">
      <c r="A7" s="11" t="s">
        <v>2</v>
      </c>
      <c r="B7" s="13" t="s">
        <v>11</v>
      </c>
      <c r="C7" s="13" t="s">
        <v>16</v>
      </c>
      <c r="D7" s="13" t="s">
        <v>20</v>
      </c>
      <c r="E7" s="12" t="s">
        <v>17</v>
      </c>
      <c r="F7" s="15"/>
      <c r="G7" s="5"/>
    </row>
    <row r="8" spans="1:10" s="6" customFormat="1" ht="15.75" customHeight="1" x14ac:dyDescent="0.3">
      <c r="A8" s="17" t="s">
        <v>3</v>
      </c>
      <c r="B8" s="21" t="s">
        <v>12</v>
      </c>
      <c r="C8" s="100" t="s">
        <v>21</v>
      </c>
      <c r="D8" s="18">
        <v>1.02</v>
      </c>
      <c r="E8" s="76">
        <f>D8*B3*E1</f>
        <v>220061.73600000003</v>
      </c>
      <c r="F8" s="16"/>
    </row>
    <row r="9" spans="1:10" s="6" customFormat="1" ht="46.8" x14ac:dyDescent="0.3">
      <c r="A9" s="17" t="s">
        <v>4</v>
      </c>
      <c r="B9" s="21" t="s">
        <v>12</v>
      </c>
      <c r="C9" s="100" t="s">
        <v>21</v>
      </c>
      <c r="D9" s="18">
        <f>5.4+D10+D11+D12+D13+D14+0.06</f>
        <v>7.8245217449343389</v>
      </c>
      <c r="E9" s="76">
        <f>D9*E1*B3</f>
        <v>1688115.5280000002</v>
      </c>
      <c r="F9" s="16"/>
    </row>
    <row r="10" spans="1:10" s="6" customFormat="1" ht="15.75" customHeight="1" x14ac:dyDescent="0.3">
      <c r="A10" s="19" t="s">
        <v>5</v>
      </c>
      <c r="B10" s="21"/>
      <c r="C10" s="100" t="s">
        <v>21</v>
      </c>
      <c r="D10" s="18">
        <f>E10/E1/B3</f>
        <v>0.13172848913633944</v>
      </c>
      <c r="E10" s="76">
        <v>28420</v>
      </c>
      <c r="F10" s="16"/>
    </row>
    <row r="11" spans="1:10" s="6" customFormat="1" ht="15.75" customHeight="1" x14ac:dyDescent="0.3">
      <c r="A11" s="19" t="s">
        <v>6</v>
      </c>
      <c r="B11" s="21"/>
      <c r="C11" s="100" t="s">
        <v>21</v>
      </c>
      <c r="D11" s="18">
        <f>E11/E1/B3</f>
        <v>0.17160857078760844</v>
      </c>
      <c r="E11" s="76">
        <v>37024</v>
      </c>
      <c r="F11" s="16"/>
    </row>
    <row r="12" spans="1:10" s="6" customFormat="1" ht="15.75" customHeight="1" x14ac:dyDescent="0.3">
      <c r="A12" s="19" t="s">
        <v>7</v>
      </c>
      <c r="B12" s="21"/>
      <c r="C12" s="100" t="s">
        <v>21</v>
      </c>
      <c r="D12" s="18">
        <f>E12/B3/E1</f>
        <v>2.0415690985914972</v>
      </c>
      <c r="E12" s="76">
        <v>440462</v>
      </c>
      <c r="F12" s="16"/>
    </row>
    <row r="13" spans="1:10" s="6" customFormat="1" ht="18" customHeight="1" x14ac:dyDescent="0.3">
      <c r="A13" s="19" t="s">
        <v>32</v>
      </c>
      <c r="B13" s="21"/>
      <c r="C13" s="100" t="s">
        <v>21</v>
      </c>
      <c r="D13" s="18">
        <f>E13/E1/B3</f>
        <v>0</v>
      </c>
      <c r="E13" s="76"/>
      <c r="F13" s="10"/>
      <c r="G13" s="9"/>
    </row>
    <row r="14" spans="1:10" s="108" customFormat="1" x14ac:dyDescent="0.3">
      <c r="A14" s="19" t="s">
        <v>56</v>
      </c>
      <c r="B14" s="82"/>
      <c r="C14" s="106" t="s">
        <v>25</v>
      </c>
      <c r="D14" s="18">
        <f>E14/B3/E1</f>
        <v>1.9615586418894739E-2</v>
      </c>
      <c r="E14" s="76">
        <v>4232</v>
      </c>
      <c r="F14" s="16"/>
      <c r="G14" s="16"/>
      <c r="H14" s="48"/>
      <c r="I14" s="107"/>
      <c r="J14" s="107"/>
    </row>
    <row r="15" spans="1:10" s="6" customFormat="1" ht="46.8" x14ac:dyDescent="0.3">
      <c r="A15" s="17" t="s">
        <v>57</v>
      </c>
      <c r="B15" s="21" t="s">
        <v>12</v>
      </c>
      <c r="C15" s="100" t="s">
        <v>21</v>
      </c>
      <c r="D15" s="18">
        <f>E15/E1/B3</f>
        <v>5.2005406337428868</v>
      </c>
      <c r="E15" s="76">
        <f>27500*3.4*E1</f>
        <v>1122000</v>
      </c>
      <c r="F15" s="16"/>
    </row>
    <row r="16" spans="1:10" s="6" customFormat="1" ht="31.8" thickBot="1" x14ac:dyDescent="0.35">
      <c r="A16" s="84" t="s">
        <v>50</v>
      </c>
      <c r="B16" s="65" t="s">
        <v>12</v>
      </c>
      <c r="C16" s="66" t="s">
        <v>21</v>
      </c>
      <c r="D16" s="67">
        <v>0.49</v>
      </c>
      <c r="E16" s="85">
        <f>D16*E1*B3</f>
        <v>105715.932</v>
      </c>
      <c r="F16" s="16"/>
    </row>
    <row r="17" spans="1:10" s="6" customFormat="1" x14ac:dyDescent="0.3">
      <c r="A17" s="38" t="s">
        <v>51</v>
      </c>
      <c r="B17" s="39"/>
      <c r="C17" s="39"/>
      <c r="D17" s="40">
        <f>E17/E1/B3</f>
        <v>2.331779891984493</v>
      </c>
      <c r="E17" s="77">
        <f>E18+E19+E20+E21+E22+E23+E24+E25+E26+E27+E28+E29+E30+E31</f>
        <v>503074.05</v>
      </c>
      <c r="F17" s="16"/>
    </row>
    <row r="18" spans="1:10" s="8" customFormat="1" ht="15.75" customHeight="1" x14ac:dyDescent="0.3">
      <c r="A18" s="17" t="s">
        <v>70</v>
      </c>
      <c r="B18" s="21" t="s">
        <v>61</v>
      </c>
      <c r="C18" s="109" t="s">
        <v>21</v>
      </c>
      <c r="D18" s="18"/>
      <c r="E18" s="76">
        <f>1315.34+1892.84+2882.47</f>
        <v>6090.65</v>
      </c>
      <c r="F18" s="22"/>
    </row>
    <row r="19" spans="1:10" s="50" customFormat="1" ht="15.75" customHeight="1" x14ac:dyDescent="0.3">
      <c r="A19" s="17" t="s">
        <v>55</v>
      </c>
      <c r="B19" s="21" t="s">
        <v>14</v>
      </c>
      <c r="C19" s="109" t="s">
        <v>21</v>
      </c>
      <c r="D19" s="18"/>
      <c r="E19" s="76">
        <v>12000</v>
      </c>
      <c r="F19" s="16"/>
    </row>
    <row r="20" spans="1:10" s="50" customFormat="1" ht="15.75" customHeight="1" x14ac:dyDescent="0.3">
      <c r="A20" s="17" t="s">
        <v>67</v>
      </c>
      <c r="B20" s="21" t="s">
        <v>58</v>
      </c>
      <c r="C20" s="109" t="s">
        <v>21</v>
      </c>
      <c r="D20" s="18"/>
      <c r="E20" s="76">
        <f>8490.3+18453.02</f>
        <v>26943.32</v>
      </c>
      <c r="F20" s="16"/>
    </row>
    <row r="21" spans="1:10" s="50" customFormat="1" ht="15.75" customHeight="1" x14ac:dyDescent="0.3">
      <c r="A21" s="17" t="s">
        <v>64</v>
      </c>
      <c r="B21" s="21" t="s">
        <v>65</v>
      </c>
      <c r="C21" s="109" t="s">
        <v>21</v>
      </c>
      <c r="D21" s="18"/>
      <c r="E21" s="76">
        <f>4500+6840</f>
        <v>11340</v>
      </c>
      <c r="F21" s="16"/>
    </row>
    <row r="22" spans="1:10" s="50" customFormat="1" ht="15.75" customHeight="1" x14ac:dyDescent="0.3">
      <c r="A22" s="17" t="s">
        <v>74</v>
      </c>
      <c r="B22" s="21" t="s">
        <v>75</v>
      </c>
      <c r="C22" s="109" t="s">
        <v>21</v>
      </c>
      <c r="D22" s="18"/>
      <c r="E22" s="76">
        <f>2863.19+766.46</f>
        <v>3629.65</v>
      </c>
      <c r="F22" s="16"/>
    </row>
    <row r="23" spans="1:10" s="50" customFormat="1" x14ac:dyDescent="0.3">
      <c r="A23" s="17" t="s">
        <v>62</v>
      </c>
      <c r="B23" s="21" t="s">
        <v>63</v>
      </c>
      <c r="C23" s="109" t="s">
        <v>21</v>
      </c>
      <c r="D23" s="18"/>
      <c r="E23" s="76">
        <f>4950+6300+18750</f>
        <v>30000</v>
      </c>
      <c r="F23" s="16"/>
    </row>
    <row r="24" spans="1:10" s="50" customFormat="1" x14ac:dyDescent="0.3">
      <c r="A24" s="17" t="s">
        <v>68</v>
      </c>
      <c r="B24" s="21" t="s">
        <v>33</v>
      </c>
      <c r="C24" s="109" t="s">
        <v>21</v>
      </c>
      <c r="D24" s="18"/>
      <c r="E24" s="76">
        <v>24000</v>
      </c>
      <c r="F24" s="16"/>
    </row>
    <row r="25" spans="1:10" s="50" customFormat="1" x14ac:dyDescent="0.3">
      <c r="A25" s="17" t="s">
        <v>72</v>
      </c>
      <c r="B25" s="65" t="s">
        <v>71</v>
      </c>
      <c r="C25" s="66" t="s">
        <v>25</v>
      </c>
      <c r="D25" s="67"/>
      <c r="E25" s="85">
        <f>739.61+724.15+739.97</f>
        <v>2203.73</v>
      </c>
      <c r="F25" s="16"/>
    </row>
    <row r="26" spans="1:10" s="50" customFormat="1" x14ac:dyDescent="0.3">
      <c r="A26" s="84" t="s">
        <v>34</v>
      </c>
      <c r="B26" s="65" t="s">
        <v>59</v>
      </c>
      <c r="C26" s="66" t="s">
        <v>25</v>
      </c>
      <c r="D26" s="67"/>
      <c r="E26" s="85">
        <v>13264.15</v>
      </c>
      <c r="F26" s="16"/>
    </row>
    <row r="27" spans="1:10" s="50" customFormat="1" x14ac:dyDescent="0.3">
      <c r="A27" s="17" t="s">
        <v>60</v>
      </c>
      <c r="B27" s="65" t="s">
        <v>59</v>
      </c>
      <c r="C27" s="66" t="s">
        <v>21</v>
      </c>
      <c r="D27" s="67"/>
      <c r="E27" s="85">
        <v>2375.67</v>
      </c>
      <c r="F27" s="16"/>
    </row>
    <row r="28" spans="1:10" s="50" customFormat="1" x14ac:dyDescent="0.3">
      <c r="A28" s="84" t="s">
        <v>69</v>
      </c>
      <c r="B28" s="65" t="s">
        <v>59</v>
      </c>
      <c r="C28" s="66" t="s">
        <v>25</v>
      </c>
      <c r="D28" s="67"/>
      <c r="E28" s="85">
        <f>2454.43+15615.02+11929.88</f>
        <v>29999.33</v>
      </c>
      <c r="F28" s="16"/>
    </row>
    <row r="29" spans="1:10" s="50" customFormat="1" x14ac:dyDescent="0.3">
      <c r="A29" s="84" t="s">
        <v>73</v>
      </c>
      <c r="B29" s="65" t="s">
        <v>35</v>
      </c>
      <c r="C29" s="66" t="s">
        <v>25</v>
      </c>
      <c r="D29" s="67"/>
      <c r="E29" s="85">
        <v>3256.57</v>
      </c>
      <c r="F29" s="16"/>
    </row>
    <row r="30" spans="1:10" s="50" customFormat="1" x14ac:dyDescent="0.3">
      <c r="A30" s="17" t="s">
        <v>76</v>
      </c>
      <c r="B30" s="65" t="s">
        <v>77</v>
      </c>
      <c r="C30" s="66" t="s">
        <v>25</v>
      </c>
      <c r="D30" s="67"/>
      <c r="E30" s="85">
        <v>1033.18</v>
      </c>
      <c r="F30" s="16"/>
    </row>
    <row r="31" spans="1:10" s="50" customFormat="1" ht="16.2" thickBot="1" x14ac:dyDescent="0.35">
      <c r="A31" s="83" t="s">
        <v>66</v>
      </c>
      <c r="B31" s="30" t="s">
        <v>59</v>
      </c>
      <c r="C31" s="31" t="s">
        <v>21</v>
      </c>
      <c r="D31" s="32"/>
      <c r="E31" s="101">
        <v>336937.8</v>
      </c>
      <c r="F31" s="16"/>
    </row>
    <row r="32" spans="1:10" s="28" customFormat="1" ht="15.75" customHeight="1" thickBot="1" x14ac:dyDescent="0.35">
      <c r="A32" s="20" t="s">
        <v>52</v>
      </c>
      <c r="B32" s="110"/>
      <c r="C32" s="110" t="s">
        <v>25</v>
      </c>
      <c r="D32" s="111">
        <f>E32/E1/B3</f>
        <v>1.333725459659193</v>
      </c>
      <c r="E32" s="112">
        <f>D51+D52</f>
        <v>287747</v>
      </c>
      <c r="F32" s="22"/>
      <c r="G32" s="36"/>
      <c r="H32" s="27"/>
      <c r="I32" s="27"/>
      <c r="J32" s="27"/>
    </row>
    <row r="33" spans="1:10" s="28" customFormat="1" ht="16.2" thickBot="1" x14ac:dyDescent="0.35">
      <c r="A33" s="113" t="s">
        <v>53</v>
      </c>
      <c r="B33" s="114"/>
      <c r="C33" s="114" t="s">
        <v>21</v>
      </c>
      <c r="D33" s="115">
        <v>0.2</v>
      </c>
      <c r="E33" s="116">
        <f>D33*E1*B3</f>
        <v>43149.360000000008</v>
      </c>
      <c r="F33" s="22"/>
      <c r="G33" s="36"/>
      <c r="H33" s="27"/>
      <c r="I33" s="27"/>
      <c r="J33" s="27"/>
    </row>
    <row r="34" spans="1:10" s="6" customFormat="1" ht="17.25" customHeight="1" thickBot="1" x14ac:dyDescent="0.35">
      <c r="A34" s="86" t="s">
        <v>8</v>
      </c>
      <c r="B34" s="87"/>
      <c r="C34" s="88" t="str">
        <f>C32</f>
        <v>руб</v>
      </c>
      <c r="D34" s="89">
        <f>D8+D9+D15+D16+D17+D32+D33</f>
        <v>18.400567730320912</v>
      </c>
      <c r="E34" s="90">
        <f>E8+E9+E15+E16+E17+E32+E33</f>
        <v>3969863.6060000001</v>
      </c>
      <c r="F34" s="35"/>
      <c r="G34" s="2"/>
      <c r="H34" s="4"/>
    </row>
    <row r="35" spans="1:10" s="28" customFormat="1" ht="16.2" thickBot="1" x14ac:dyDescent="0.35">
      <c r="A35" s="130" t="s">
        <v>26</v>
      </c>
      <c r="B35" s="131"/>
      <c r="C35" s="131"/>
      <c r="D35" s="51" t="s">
        <v>28</v>
      </c>
      <c r="E35" s="52" t="s">
        <v>29</v>
      </c>
      <c r="F35" s="35"/>
      <c r="G35" s="22"/>
      <c r="H35" s="53"/>
      <c r="I35" s="27"/>
      <c r="J35" s="27"/>
    </row>
    <row r="36" spans="1:10" s="57" customFormat="1" ht="15.75" customHeight="1" x14ac:dyDescent="0.35">
      <c r="A36" s="46" t="s">
        <v>49</v>
      </c>
      <c r="B36" s="33"/>
      <c r="C36" s="56" t="s">
        <v>21</v>
      </c>
      <c r="D36" s="121">
        <v>304439</v>
      </c>
      <c r="E36" s="70"/>
      <c r="F36" s="23"/>
      <c r="G36" s="3"/>
    </row>
    <row r="37" spans="1:10" s="57" customFormat="1" ht="15.75" customHeight="1" x14ac:dyDescent="0.35">
      <c r="A37" s="19" t="s">
        <v>13</v>
      </c>
      <c r="B37" s="29"/>
      <c r="C37" s="58" t="s">
        <v>21</v>
      </c>
      <c r="D37" s="122">
        <f>40681/12*E1</f>
        <v>40681</v>
      </c>
      <c r="E37" s="71"/>
      <c r="F37" s="23"/>
      <c r="G37" s="3"/>
    </row>
    <row r="38" spans="1:10" s="57" customFormat="1" ht="15.75" customHeight="1" x14ac:dyDescent="0.35">
      <c r="A38" s="19" t="s">
        <v>36</v>
      </c>
      <c r="B38" s="29"/>
      <c r="C38" s="58" t="s">
        <v>21</v>
      </c>
      <c r="D38" s="122">
        <f>12981.58+12976.28+2474.27</f>
        <v>28432.13</v>
      </c>
      <c r="E38" s="71"/>
      <c r="F38" s="23"/>
      <c r="G38" s="3"/>
    </row>
    <row r="39" spans="1:10" s="59" customFormat="1" ht="15.75" customHeight="1" x14ac:dyDescent="0.35">
      <c r="A39" s="19" t="s">
        <v>30</v>
      </c>
      <c r="B39" s="29"/>
      <c r="C39" s="58" t="s">
        <v>21</v>
      </c>
      <c r="D39" s="122">
        <f>B5</f>
        <v>3726921</v>
      </c>
      <c r="E39" s="71"/>
      <c r="F39" s="24"/>
      <c r="G39" s="7"/>
    </row>
    <row r="40" spans="1:10" s="59" customFormat="1" ht="15.75" customHeight="1" x14ac:dyDescent="0.35">
      <c r="A40" s="54" t="str">
        <f>A34</f>
        <v>итого расходы</v>
      </c>
      <c r="B40" s="55"/>
      <c r="C40" s="60" t="str">
        <f>C34</f>
        <v>руб</v>
      </c>
      <c r="D40" s="72"/>
      <c r="E40" s="73">
        <f>E34</f>
        <v>3969863.6060000001</v>
      </c>
      <c r="F40" s="24"/>
      <c r="G40" s="7"/>
    </row>
    <row r="41" spans="1:10" s="64" customFormat="1" ht="15.75" customHeight="1" thickBot="1" x14ac:dyDescent="0.35">
      <c r="A41" s="47" t="s">
        <v>15</v>
      </c>
      <c r="B41" s="37"/>
      <c r="C41" s="61" t="s">
        <v>21</v>
      </c>
      <c r="D41" s="74">
        <f>D36+D37+D38+D39-E40</f>
        <v>130609.52399999974</v>
      </c>
      <c r="E41" s="75"/>
      <c r="F41" s="23"/>
      <c r="G41" s="62"/>
      <c r="H41" s="63"/>
      <c r="I41" s="63"/>
      <c r="J41" s="63"/>
    </row>
    <row r="42" spans="1:10" s="6" customFormat="1" x14ac:dyDescent="0.3">
      <c r="A42" s="127" t="s">
        <v>45</v>
      </c>
      <c r="B42" s="128"/>
      <c r="C42" s="128"/>
      <c r="D42" s="128"/>
      <c r="E42" s="129"/>
      <c r="F42" s="48"/>
      <c r="G42" s="10"/>
      <c r="H42" s="10"/>
      <c r="I42" s="9"/>
      <c r="J42" s="9"/>
    </row>
    <row r="43" spans="1:10" s="50" customFormat="1" x14ac:dyDescent="0.3">
      <c r="A43" s="41" t="s">
        <v>23</v>
      </c>
      <c r="B43" s="125" t="s">
        <v>37</v>
      </c>
      <c r="C43" s="125" t="s">
        <v>27</v>
      </c>
      <c r="D43" s="132"/>
      <c r="E43" s="133"/>
      <c r="F43" s="10"/>
      <c r="G43" s="10"/>
      <c r="H43" s="10"/>
      <c r="I43" s="9"/>
      <c r="J43" s="9"/>
    </row>
    <row r="44" spans="1:10" s="50" customFormat="1" ht="62.4" x14ac:dyDescent="0.3">
      <c r="A44" s="17"/>
      <c r="B44" s="126"/>
      <c r="C44" s="102" t="s">
        <v>38</v>
      </c>
      <c r="D44" s="102" t="s">
        <v>39</v>
      </c>
      <c r="E44" s="80" t="s">
        <v>31</v>
      </c>
      <c r="F44" s="10"/>
      <c r="G44" s="10"/>
      <c r="H44" s="10"/>
      <c r="I44" s="9"/>
      <c r="J44" s="9"/>
    </row>
    <row r="45" spans="1:10" s="6" customFormat="1" ht="15.75" customHeight="1" x14ac:dyDescent="0.3">
      <c r="A45" s="26" t="s">
        <v>46</v>
      </c>
      <c r="B45" s="68">
        <v>3975856</v>
      </c>
      <c r="C45" s="68">
        <v>3975861</v>
      </c>
      <c r="D45" s="68"/>
      <c r="E45" s="69"/>
      <c r="F45" s="49"/>
      <c r="G45" s="10"/>
      <c r="H45" s="10"/>
      <c r="I45" s="9"/>
      <c r="J45" s="9"/>
    </row>
    <row r="46" spans="1:10" s="6" customFormat="1" ht="15.75" customHeight="1" x14ac:dyDescent="0.3">
      <c r="A46" s="26" t="s">
        <v>47</v>
      </c>
      <c r="B46" s="68">
        <v>1750832</v>
      </c>
      <c r="C46" s="68">
        <v>1693158</v>
      </c>
      <c r="D46" s="68">
        <v>137880</v>
      </c>
      <c r="E46" s="69"/>
      <c r="F46" s="49"/>
      <c r="G46" s="10"/>
      <c r="H46" s="10"/>
      <c r="I46" s="9"/>
      <c r="J46" s="9"/>
    </row>
    <row r="47" spans="1:10" s="6" customFormat="1" ht="15.75" customHeight="1" x14ac:dyDescent="0.3">
      <c r="A47" s="26" t="s">
        <v>40</v>
      </c>
      <c r="B47" s="68">
        <v>392642</v>
      </c>
      <c r="C47" s="68">
        <v>382765</v>
      </c>
      <c r="D47" s="68">
        <v>18102</v>
      </c>
      <c r="E47" s="69"/>
      <c r="F47" s="49"/>
      <c r="G47" s="10"/>
      <c r="H47" s="10"/>
      <c r="I47" s="9"/>
      <c r="J47" s="9"/>
    </row>
    <row r="48" spans="1:10" s="6" customFormat="1" ht="15.75" customHeight="1" x14ac:dyDescent="0.3">
      <c r="A48" s="26" t="s">
        <v>41</v>
      </c>
      <c r="B48" s="68">
        <v>723406</v>
      </c>
      <c r="C48" s="68">
        <v>700569</v>
      </c>
      <c r="D48" s="68">
        <v>41960</v>
      </c>
      <c r="E48" s="69"/>
      <c r="F48" s="49"/>
      <c r="G48" s="10"/>
      <c r="H48" s="10"/>
      <c r="I48" s="9"/>
      <c r="J48" s="9"/>
    </row>
    <row r="49" spans="1:10" s="6" customFormat="1" ht="15.75" customHeight="1" x14ac:dyDescent="0.3">
      <c r="A49" s="26" t="s">
        <v>42</v>
      </c>
      <c r="B49" s="68">
        <v>1584643</v>
      </c>
      <c r="C49" s="68">
        <v>1387284</v>
      </c>
      <c r="D49" s="68">
        <v>303752</v>
      </c>
      <c r="E49" s="69"/>
      <c r="F49" s="49"/>
      <c r="G49" s="10"/>
      <c r="H49" s="10"/>
      <c r="I49" s="9"/>
      <c r="J49" s="9"/>
    </row>
    <row r="50" spans="1:10" s="6" customFormat="1" ht="15.75" customHeight="1" thickBot="1" x14ac:dyDescent="0.35">
      <c r="A50" s="103" t="s">
        <v>48</v>
      </c>
      <c r="B50" s="104">
        <v>825460</v>
      </c>
      <c r="C50" s="104">
        <v>825492</v>
      </c>
      <c r="D50" s="104"/>
      <c r="E50" s="105"/>
      <c r="F50" s="49"/>
      <c r="G50" s="10"/>
      <c r="H50" s="10"/>
      <c r="I50" s="9"/>
      <c r="J50" s="9"/>
    </row>
    <row r="51" spans="1:10" s="6" customFormat="1" ht="16.2" thickBot="1" x14ac:dyDescent="0.35">
      <c r="A51" s="34" t="s">
        <v>24</v>
      </c>
      <c r="B51" s="78">
        <f>SUM(B45:B50)</f>
        <v>9252839</v>
      </c>
      <c r="C51" s="78">
        <f>SUM(C45:C50)</f>
        <v>8965129</v>
      </c>
      <c r="D51" s="78">
        <f>SUM(D45:D50)</f>
        <v>501694</v>
      </c>
      <c r="E51" s="79">
        <f>SUM(E45:E49)</f>
        <v>0</v>
      </c>
      <c r="F51" s="81"/>
    </row>
    <row r="52" spans="1:10" s="57" customFormat="1" ht="15.75" customHeight="1" thickBot="1" x14ac:dyDescent="0.35">
      <c r="A52" s="91" t="s">
        <v>43</v>
      </c>
      <c r="B52" s="92"/>
      <c r="C52" s="92"/>
      <c r="D52" s="92">
        <f>B46+B47+B48+B49-C46-C47-C48-C49-D46-D47-D48-D49-E49</f>
        <v>-213947</v>
      </c>
      <c r="E52" s="93"/>
      <c r="F52" s="119"/>
    </row>
    <row r="53" spans="1:10" s="1" customFormat="1" ht="16.2" x14ac:dyDescent="0.3">
      <c r="A53" s="123" t="s">
        <v>78</v>
      </c>
      <c r="B53" s="124"/>
      <c r="C53" s="124"/>
      <c r="D53" s="81" t="s">
        <v>44</v>
      </c>
      <c r="E53" s="94">
        <v>6598.9</v>
      </c>
      <c r="F53" s="14"/>
      <c r="G53" s="6"/>
      <c r="H53" s="6"/>
    </row>
    <row r="54" spans="1:10" s="6" customFormat="1" ht="16.2" x14ac:dyDescent="0.3">
      <c r="A54" s="123" t="s">
        <v>79</v>
      </c>
      <c r="B54" s="124"/>
      <c r="C54" s="124"/>
      <c r="D54" s="81" t="s">
        <v>44</v>
      </c>
      <c r="E54" s="94">
        <v>6192.88</v>
      </c>
      <c r="F54" s="10"/>
      <c r="G54" s="95"/>
    </row>
    <row r="55" spans="1:10" s="6" customFormat="1" ht="16.2" x14ac:dyDescent="0.3">
      <c r="A55" s="117" t="s">
        <v>80</v>
      </c>
      <c r="B55" s="118"/>
      <c r="C55" s="118"/>
      <c r="D55" s="81" t="s">
        <v>44</v>
      </c>
      <c r="E55" s="94">
        <v>0</v>
      </c>
      <c r="F55" s="10"/>
      <c r="G55" s="95"/>
    </row>
    <row r="56" spans="1:10" s="1" customFormat="1" ht="16.2" x14ac:dyDescent="0.3">
      <c r="A56" s="96" t="s">
        <v>81</v>
      </c>
      <c r="B56" s="97"/>
      <c r="C56" s="97"/>
      <c r="D56" s="98" t="s">
        <v>44</v>
      </c>
      <c r="E56" s="99">
        <f>E54-E55</f>
        <v>6192.88</v>
      </c>
      <c r="F56" s="10"/>
      <c r="G56" s="95"/>
    </row>
    <row r="57" spans="1:10" s="1" customFormat="1" x14ac:dyDescent="0.3">
      <c r="A57" s="16" t="s">
        <v>9</v>
      </c>
      <c r="B57" s="14"/>
      <c r="C57" s="14"/>
      <c r="D57" s="14"/>
      <c r="E57" s="14"/>
      <c r="F57" s="14"/>
      <c r="G57" s="6"/>
      <c r="H57" s="6"/>
    </row>
  </sheetData>
  <mergeCells count="6">
    <mergeCell ref="A54:C54"/>
    <mergeCell ref="B43:B44"/>
    <mergeCell ref="A42:E42"/>
    <mergeCell ref="A35:C35"/>
    <mergeCell ref="C43:E43"/>
    <mergeCell ref="A53:C53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2020-02-19T11:47:51Z</cp:lastPrinted>
  <dcterms:created xsi:type="dcterms:W3CDTF">2016-04-22T06:39:22Z</dcterms:created>
  <dcterms:modified xsi:type="dcterms:W3CDTF">2020-03-05T10:51:44Z</dcterms:modified>
</cp:coreProperties>
</file>